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05" windowWidth="6525" windowHeight="5400" firstSheet="1" activeTab="8"/>
  </bookViews>
  <sheets>
    <sheet name="Черновой " sheetId="1" state="hidden" r:id="rId1"/>
    <sheet name="Список" sheetId="2" r:id="rId2"/>
    <sheet name="Протокол" sheetId="3" r:id="rId3"/>
    <sheet name="Характеристики" sheetId="4" state="hidden" r:id="rId4"/>
    <sheet name="Коррекция" sheetId="5" state="hidden" r:id="rId5"/>
    <sheet name="квадрат" sheetId="6" state="hidden" r:id="rId6"/>
    <sheet name="квадрат по классу" sheetId="7" state="hidden" r:id="rId7"/>
    <sheet name="Анализ по классу" sheetId="8" r:id="rId8"/>
    <sheet name="Для печати" sheetId="9"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s>
  <definedNames/>
  <calcPr fullCalcOnLoad="1"/>
</workbook>
</file>

<file path=xl/sharedStrings.xml><?xml version="1.0" encoding="utf-8"?>
<sst xmlns="http://schemas.openxmlformats.org/spreadsheetml/2006/main" count="141" uniqueCount="108">
  <si>
    <t>Э</t>
  </si>
  <si>
    <t>Н</t>
  </si>
  <si>
    <t>МБОУ "Бабкинская средняя общеобразовательная школа"</t>
  </si>
  <si>
    <t>Протокол №</t>
  </si>
  <si>
    <t>Фамилия, имя</t>
  </si>
  <si>
    <t>Экстраверсия</t>
  </si>
  <si>
    <t>Лживость</t>
  </si>
  <si>
    <t>Нейротизм</t>
  </si>
  <si>
    <t>Характерологические проявления</t>
  </si>
  <si>
    <t>Пути коррекции</t>
  </si>
  <si>
    <t>Графическая интерпретация результатов</t>
  </si>
  <si>
    <t>Психолог</t>
  </si>
  <si>
    <t>А. В. Вяткина</t>
  </si>
  <si>
    <t>э</t>
  </si>
  <si>
    <t>н</t>
  </si>
  <si>
    <t>Безмятежный, мирный, невозмутимый. В группе скромен. Дружбу не навязывает, но и не отвергает, если ему предложат. Склонен к упрямству, если ощущает свою правоту. Не смешлив. Речь спокойная. Терпелив. Хладнокровен.</t>
  </si>
  <si>
    <t xml:space="preserve">Активный, имеет хорошо развитые бойцовские качества. Насмешлив. Стремится общаться со всеми «на равных». Очень честолюбив. В случае несогласия с позицией более старшего принимает активно противоборствующую позицию. Не выносит безразличия в свой адрес. </t>
  </si>
  <si>
    <t>Созерцателен, спокоен. Имеет низкий уровень заинтересованности в реальной жизни, а значит и низкие достижения. Направлен на внутренние выдуманные или вычитанные коллизии. Послушно-безразличен.</t>
  </si>
  <si>
    <t>Человек спокойный, склонный к общению в компаниях. Эстетически одаренный. Скорее созерцатель, чем деятель. Уравновешенный. Безразличный к успехам. Любит жить «как все». Во взаимоотношениях ровен, но глубоко переживать не умеет. Легко избегает конфликтов.</t>
  </si>
  <si>
    <t>Артистичен. Любит развлекать. Недостаточно настойчив. Общителен. Неглубок. уравновешен.</t>
  </si>
  <si>
    <t>Активный, общительный, благородный, честолюбивый. Легко соглашается на рискованные развлечения. Не всегда разборчив в друзьях, в средствах достижения цели. Благороден. Часто эгоистичен. Обаятелен. Имеет организаторские способности.</t>
  </si>
  <si>
    <t>Легко подчиняется дисциплине. Обладает чувством собственного достоинства. организатор. Склонен к искусству, спорту. Активен. Влюбчив. Легко увлекается людьми и событиями. Впечатлителен.</t>
  </si>
  <si>
    <t>Властный, мнительный, подозрительный, педантичный. Всегда стремится к первенству. Мелочный. Наслаждается любым превосходством. Язвительно-желчен. Склонен к насмешке над более слабыми. Мстителен, пренебрежителен, деспотичен. Утомляем.</t>
  </si>
  <si>
    <t>Высокочувствительный тип, недоверчивый, затаенно-страстный, молчаливый, замкнуто-обидчивый.  Самолюбивый, независимый, имеет критический ум. Пессимист. Склонен к обобщенному мышлению часто - неуверенность в себе.</t>
  </si>
  <si>
    <t xml:space="preserve">Спокойный тип. Молчаливый, рассудительный. Замедленно-деятельный, очень последовательный, самостоятельный, независимый, кропотливый. Беспристрастный, скромный, низко-эмоциональный. Иногда отвлечен от реальности. </t>
  </si>
  <si>
    <t xml:space="preserve">Очень демонстративен, не умеет сопереживать. Эмоционально беден. Любит противопоставить себя коллективу. Очень напорист в достижении значимых для себя ценностей. Престижен. Часто фальшив. Практичен. </t>
  </si>
  <si>
    <t>Активный, уравновешенный тип. Энергичен. Среднеобщителен. Привязчив к немногочисленным друзьям. Упорядочен. Умеет ставить перед собой задачи и добиваться решений. Не склонен к соперничеству. Иногда обидчив.</t>
  </si>
  <si>
    <t xml:space="preserve">Спокоен, уравновешен, терпелив, педантичен. Честолюбив. Целеустремлен. Имеет твердые принципы. Временами обидчив. </t>
  </si>
  <si>
    <t>Уравновешенно-меланхоличный. Тонко чувствительный. Привязчивый; ценит доверительно-интимные отношения, спокойный, ценит юмор. В целом – оптимист. Иногда паникует, иногда впадает в депрессии. Однако, чаще спокойно-задумчив.</t>
  </si>
  <si>
    <t>Жестко требователен к окружающим: упрям, горд, очень честолюбив. Энергичен, общителен, настроение чаще боевитое. Неудачи скрывает. Любит быть на виду. Хладнокровен.</t>
  </si>
  <si>
    <t xml:space="preserve">Гордый, стремится к первенству, злопамятен. Стремится к лидерству во всем, энергичен, упорен. Спокойный, расчетливый. Любит риск, непреклонный в достижениях. Не лишен артистизма, хотя и суховат.  </t>
  </si>
  <si>
    <t>тип</t>
  </si>
  <si>
    <t xml:space="preserve">Остро нуждается в повышении самооценки, это разрушает безразличие и повышает уровень притязаний, а следовательно, качество работы или учебы. Желательно найти сильные стороны (способности, задатки), чтобы как-то увлечь работой. </t>
  </si>
  <si>
    <t xml:space="preserve">Поддерживать усилия, направленные на достижение интересных целей (у самого хватает инициативы выбрать какое-то занятие или цель, но не хватает упорства). Поощрять артистизм, но не допускать до клоунства. </t>
  </si>
  <si>
    <t xml:space="preserve">Лидер по натуре, как эмоционального, так и делового плана. Надо поддерживать лидерские усилия, помогать, направлять в деловом и личностном плане. </t>
  </si>
  <si>
    <t xml:space="preserve">В подходе желательны: оберегающий режим, поощрения при одноклассниках, уважительность. Следует поддерживать справедливые критические суждения, но избегать развития у подростка морализирования и критиканства. </t>
  </si>
  <si>
    <t xml:space="preserve">Создать возможность лидерства. Помогать в решении групповых и индивидуальных задач. Следить за тем, чтобы нагрузка (учебная, производственная и общественная) была в разумных пределах.  </t>
  </si>
  <si>
    <t xml:space="preserve">Предпочитает спокойное доверительное отношение окружающих. Желательно отлаживание четких деловых контактов. </t>
  </si>
  <si>
    <t xml:space="preserve">Желательно спокойно-деловое отношение. Находить и рекомендовать лучше индивидуальные занятия. Хорошо справляются с административной работой.  </t>
  </si>
  <si>
    <t xml:space="preserve">Любит доверительные отношения, спокойный темп работы. Не склонен к панибратству. Желательно поощрять при классе (группе) за аккуратность, исполнительность. работать над повышением уверенности в своих силах. </t>
  </si>
  <si>
    <t>Создать обстановку активно-спокойной деятельности. Желательно избежать жесткой регламентации. Рекомендовать эстетические и литературные занятия.</t>
  </si>
  <si>
    <t xml:space="preserve">Рекомендуется направлять усилия на повышение самооценки, укреплять уверенность в себе. </t>
  </si>
  <si>
    <t xml:space="preserve">Взаимоотношения строить на основе уважения, высокой требовательности. Можно посмеиваться над недостатками, если подросток заносчив.  </t>
  </si>
  <si>
    <t xml:space="preserve">Не допускает зазнайства. Поддерживать в позитивных усилиях. Помогать в лидерстве, не допускать командный стиль отношений. Нейтрализовать озлобленность. Развивать социальный интеллект. </t>
  </si>
  <si>
    <t>Обеспечить спокойную  доброжелательную обстановку. Стараться вовлекать в активное решение деловых вопросов. Поощрять социальную активность, вовлекать в участие в каких-либо мероприятиях (семинарах, конференциях и т.п.).</t>
  </si>
  <si>
    <t xml:space="preserve">Не поддерживать в конфликтных ситуациях. Воздействовать через честолюбие. Отношения поддерживать ровные, пытаясь исподволь развивать социальный интеллект. </t>
  </si>
  <si>
    <t>шаг</t>
  </si>
  <si>
    <t xml:space="preserve">Достоверность </t>
  </si>
  <si>
    <t>Л</t>
  </si>
  <si>
    <t>среднее значение по классу</t>
  </si>
  <si>
    <t>имеющиеся данные</t>
  </si>
  <si>
    <t>№ п/п</t>
  </si>
  <si>
    <t>количество</t>
  </si>
  <si>
    <t>с таким же типом</t>
  </si>
  <si>
    <t>По типу</t>
  </si>
  <si>
    <t>количество испытуемых</t>
  </si>
  <si>
    <t>Дата</t>
  </si>
  <si>
    <t>Класс:</t>
  </si>
  <si>
    <t>экстраверсия</t>
  </si>
  <si>
    <t>нейротизм</t>
  </si>
  <si>
    <t>Всего по классу</t>
  </si>
  <si>
    <t>Тип</t>
  </si>
  <si>
    <t>Количество</t>
  </si>
  <si>
    <t>Анализ показателей по классу</t>
  </si>
  <si>
    <t>М</t>
  </si>
  <si>
    <t>Ф</t>
  </si>
  <si>
    <t>С</t>
  </si>
  <si>
    <t>Область квадрата на графике отражает преобладающий тип темперамента и вид профессиональной деятельности</t>
  </si>
  <si>
    <t xml:space="preserve">Х   </t>
  </si>
  <si>
    <t>результатов тестирования по опроснику Айзенка</t>
  </si>
  <si>
    <t>Описание типов личности</t>
  </si>
  <si>
    <t>Список тестируемых</t>
  </si>
  <si>
    <t>Среднее значение по классу</t>
  </si>
  <si>
    <t>Поощрять трудолюбие, использовать природный артистизм и склонность к новизне. Желательно исподволь приучать к настойчивости, дисциплине (например, предлагая оригинальные задания). Рекомендуется помочь организовать время (кружковой работой, участием в экспедициях и т.д.).</t>
  </si>
  <si>
    <t>Основная тактика – подчеркнутое уважение. Взаимоотношения следует строить на убеждении, спокойном, доброжелательном тоне общения. При аффективном поведении возможна ироническая реакция. Не следует «выяснять отношения» в момент конфликта. Лучше обсудить проблемы позже в спокойной ситуации. При этом желательно акцентировать внимание на проблеме и на возможности решить ее без особого эмоционального напряжения. Подросткам данного типа необходима возможность проявления организаторских способностей, а также реализации энергетического потенциала (спортивные достижения и т.п.).</t>
  </si>
  <si>
    <t>Стремиться поддержать. Оградить от насмешек. Выделять положительные стороны (вдумчивость, склонность к монотонной деятельности). Подобрать деятельность, не требующую активного общения, строгой временной регламентации, а также не включенную в жесткую систему субординации. активизировать интерес к окружающим. исподволь сводить с людьми доброжелательно-энергичными.</t>
  </si>
  <si>
    <t>В деятельности желательно предоставить свободный режим; поощрять, это активизирует инициативу. Постараться раскрепостить, чтобы действовал самостоятельно, а не по указке (по природе подчиняем). Избегать публичной критики. Внушать уверенность в своих силах и правах. Не допускать слепой веры в чей-либо авторитет.</t>
  </si>
  <si>
    <t xml:space="preserve">Главная задача – активизировать потребность в деятельности. Найти занятие, могущее заинтересовать (скорее это нечто, связанное с художественными проявлениями). Поощрять успехи. Желательно чаще общаться с подростком, обращая внимание на развитие социального интеллекта.  </t>
  </si>
  <si>
    <t>Стараться поддерживать, опекать, подчеркивать перед группой положительные качества и проявления (серьезность, воспитанность, чуткость). Можно увлечь идеей (например, помощи кому-то более слабому). Это повысит самооценку, даст повод к более оптимистическому ощущению жизни.</t>
  </si>
  <si>
    <t xml:space="preserve">Режим желателен более жесткий. мобилизующий. Установить доброжелательные отношения, но подросток должен чувствовать, что за ним наблюдают. Стремиться направлять энергию в полезное дело (например, увлечь глобальной идеей достичь чего-то (поступить в престижный ВУЗ и т.п.). однако, в этом случае необходимо вместе распланировать предстоящую работу, фиксировать сроки и объемы и жестко контролировать выполнение. Желательно подростка данного типа ввести в состав группы или бригады с сильным лидером и позитивными установками. </t>
  </si>
  <si>
    <t xml:space="preserve">Поощрять и развивать организаторские склонности. Может быть лидером, но надо контролировать. Удерживать от зазнайства. Лидерское положение в коллективе легко выправляет разболтанность, лень. Любит быть «на коне». Можно допускать коллективную критику в случае необходимости. </t>
  </si>
  <si>
    <t xml:space="preserve">Цель старшего -  держать подростка «В рамках», так как тот склонен к зазнайству, подчинению себе окружающих. Действовать лучше спокойно и твердо. Выделять других, подчеркивая положительные личностные качества. Можно предложить роль организатора. При этом требовать выполнения обязанностей. Желательно эстетическое воспитание. </t>
  </si>
  <si>
    <t xml:space="preserve">Нельзя относиться равнодушно. Можно относиться дружелюбно, можно – с иронией.  Дать возможность занять лидерское положение, однако, при этом следует выбрать пост, на котором он больше внимания уделял бы бумагам, чем людям. Поощрять волю и упорство. При этом подростку желательно воспитывать в себе позитивное эмоциональное отношение к окружающим и позитивные установки. </t>
  </si>
  <si>
    <t xml:space="preserve">Желательно наладить хотя бы минимальные взаимоотношения. Это легче сделать, основываясь на мнительности данного человека. Можно интересоваться его самочувствием, успехами в доверительной беседе. В качестве общественной нагрузки, позволяющей иметь опору во взаимоотношениях, можно дать канцелярскую работу (педантичные свойства позволяют делать ее хорошо). Поощрять за исполнительность при всем коллективе, что позволит как-то наладить отношения со сверстниками. Подростки такого типа требуют постоянного внимания и индивидуального взаимодействия. </t>
  </si>
  <si>
    <t xml:space="preserve">Поддерживать положительный настрой. желательно развивать эстетические склонности, поддерживать увлечения ( поощрять, интересоваться, предлагать выступить перед классом, группой). Обратить внимание на выработку волевых качеств (настойчивости, уровня притязаний).  </t>
  </si>
  <si>
    <t xml:space="preserve">Рекомендуется наладить щадяще-развивающий режим. Контролировать исподволь, относиться спокойно-доброжелательно. Помогать в трудных ситуациях, какими в данном случае является достижение цели, формирование активной позиции, налаживание контактов (со сверстниками и взрослыми). Исключить публичное обсуждение, если возможны негативные оценки. </t>
  </si>
  <si>
    <t xml:space="preserve">У подростков данного типа надо постараться повысить самооценку, развить систему притязаний, раскрыть склонности и способности подростка. Заинтересовать чем-то можно, дав какую-то работу с высокой личной ответственностью (по типу деятельность должна быть больше связана с бумагами, чем с людьми). Подростки такого типа нуждаются в советах по разным вопросам, но выраженных в деликатной форме. </t>
  </si>
  <si>
    <t>Режим взаимодействия мягкий, терпимый, чтобы не обострять негативные качества. вовлечь в спортивные или технические занятия, чтобы подростки могли перевести энергетику в позитивное русло, а потребность в борьбе за первенство в приемлемую форму. желательно эстетическое воспитание. Вовлекать в позитивные социальные группы с сильным влиятельным лидером.</t>
  </si>
  <si>
    <t xml:space="preserve">Требуют доброжелательно-строгого отношения. В коллективе не стоит выбирать на лидерские должности (лучше часто предлагать разовые поручения организаторского типа). Строго требовать выполнения поручений. Желательно вместе с подростком найти какую-то значимую цель (например, овладеть иностранным языком), разбить на периоды срок исполнения, расписать по времени задачи и контролировать выполнение. Это, с одной стороны, поможет добиться поставленной цели, с другой стороны -  приучит к упорядоченной работе.  </t>
  </si>
  <si>
    <t>Создать у подростка ощущение, что он интересен воспитателю (тренеру и т.д.). следует интересоваться мелочами быта, самочувствия. Среди общественных поручений желательно выбрать что-то, требующее аккуратного исполнения (ведение журнала или табеля, учет чего-то и т.п.). хвалить за исполнительность. Помогать в выборе занятий (желательно индивидуальные, а не групповые виды спорта или художественной самодеятельности).</t>
  </si>
  <si>
    <t xml:space="preserve">Воспитателей беспокоят мало, а значит всегда страдают от невнимания педагогов, тренеров, начальников. Главное в подходе - повысить самооценку посредством привлечения внимания группы к данному человеку. Желательно, чтобы у индивида была возможность выбора темпа работы. подчеркивать ценность таких качеств, как скромность, хладнокровие. </t>
  </si>
  <si>
    <t>Тип неспокойный, настороженный, неуверенный в себе. Ищет опеки. Необщителен, поэтому имеет смещенные оценки и самооценки. Высокоранимый. Адаптация идет длительно, поэтому действия замедленны. Не любит активный образ жизни. Созерцатель. Часто склонен к философии. Легко драматизирует ситуацию.</t>
  </si>
  <si>
    <t xml:space="preserve">Сдержанный, робкий, чувствительный, стесняется в незнакомой ситуации. Неуверенный, мечтательный. Любит философствовать, не любит многолюдья. Имеет склонность к сомнениям. Мало верит в свои силы. В целом уравновешен. Не склонен паниковать и драматизировать ситуацию. Тревожный. Часто пребывает в нерешительности. Склонен к фантазиям. </t>
  </si>
  <si>
    <t xml:space="preserve">Активный, жизнерадостный. Общительный. В общении неразборчив. Легко попадает в асоциальные группировки вследствие плохой сопротивляемости дезорганизующим условиям. Склонный к новизне, любознательный. Социальный интеллект развит слабо. Нет умения строить адекватные оценки и самооценки. Часто нет твердых принципиальных установок. Энергичен. Доверчив. </t>
  </si>
  <si>
    <t xml:space="preserve">Очень эмоционален. Восторженный, жизнерадостный, общительный, влюбчивый. В контактах -  неразборчив, дружески настроен ко всем. Непостоянен, наивен, ребячлив, нежен. Пользуется симпатиями окружающих. фантазер. Не стремится к лидерству, предпочитает интимно-дружеские связи. </t>
  </si>
  <si>
    <t xml:space="preserve">Эмпатичный. Очень жалостливый, склонный поддерживать слабых, предпочитает интимно-дружеские контакты. Настроение чаще спокойно-пониженное. Скромный. Застенчивый. Не уверен в себе. Созерцатель. Легко становится настороженным и подозрительным в неблагоприятных условиях. </t>
  </si>
  <si>
    <t xml:space="preserve">Очень энергичен, жизнерадостен. «Любимец публики». Считается, что подростки такого типа счастливцы. Действительно, они часто очень одаренны, легко учатся, артистичны, малоутомляемы. Однако, наличие этих качеств часто имеет негативные результаты. Подростки (и молодые люди) с детства привыкают, что им все доступно. В результате чего не учатся серьезно работать над достижением цели. Легко все бросают, часто прерывают дружбу. Поверхностны. Имеют довольно низкий социальный интеллект. </t>
  </si>
  <si>
    <t>Очень пассивно-безразличный. Уверен в себе. В отношении к окружающим жестко-требователен. Злопамятен. Часто проявляет пассивное упрямство. Очень педантичен. мелочен. Рассудителен, хладнокровен. К чужому мнению относится безразлично. Ригиден, предпочитает привычные дела и монотонность быта. Интонации речи маловыразительные. Малоэстетичен.</t>
  </si>
  <si>
    <t>Общительный, активный, инициативный, увлекающийся. При этом умеет управлять собой. Умеет добиваться намеченной цели. честолюбив. Любит лидировать и умеет быть организатором. Пользуется доверием и искренним уважением окружающих. Характер легкий, эстетичен, ровно оживлен.</t>
  </si>
  <si>
    <t xml:space="preserve">Активен, иногда взрывчатый, иногда беспечно-веселый. Часто спокойно-безразличен. Инициативы почти не проявляет, действует по указке. Пассивен в социальных контактах. К глубоким эмоциональным переживаниям не расположен. Склонен к монотонной, кропотливой работе. </t>
  </si>
  <si>
    <t>Меланхоличный, честолюбивый, упорный, серьезный. Иногда склонен к тревожному настроению. Дружит с немногочисленным кругом людей. Необидчив, но иногда мнителен. Самостоятелен в решениях относительно принципиальных вопросов, но зависим от близких в эмоциональной жизни.</t>
  </si>
  <si>
    <t xml:space="preserve">Честолюбив, неудачи не снижают уверенности в себе. Заносчив. Злопамятен. Энергичен. Упорен. Целеустремлен. Склонен к конфликтности. Не уступает, даже если не прав. Мук совести не испытывает. В общении не склонен к сопереживанию. Ценит только информативность. Эмоционально ограниченный тип. </t>
  </si>
  <si>
    <t>Застенчив, независтлив, стремится к самостоятельности, привязчив. Доброжелателен. С близкими людьми проявляет наблюдательность, чувство юмора. Склонен к глубоким доверительным отношениям. Избегает ситуации риска, опасности. Не выносит навязанный темп. В неудачах обвиняет только себя. Иногда склонен к быстрым решениям. Часто раскаивается в своих поступках.</t>
  </si>
  <si>
    <t>Человек скромный, активный, направленный на дело. Справедливый, преданный друг. Очень хороший, умелый помощник, но плохой организатор. Застенчив. Предпочитает оставаться в тени. В компаниях, как правило, не состоит. Дружит вдвоем. взаимоотношениям придает большое значение. Иногда скучновато-морализирующий.</t>
  </si>
  <si>
    <t>Радостный, общительный, разговорчивый. Любит быть на виду. Оптимист, верит в успех. Поверхностен. Легко прощает обиды, превращает конфликты в шутку. впечатлителен, любит новизну. Пользуется общей любовью. Однако, поверхностен, беспечен, прихотлив. Артистичен. Не умеет добиваться результатов (увлекается, но быстро остывает).</t>
  </si>
  <si>
    <t xml:space="preserve">Сложный тип. Тщеславен. Энергичен, жизнерадостен. Не имеет, как правило, высокой духовной направленности. Погружен в житейские радости. Во главу угла жизни ставит бытовые потребности. Преклоняется перед престижностью. Всеми силами стремится достичь удачи, успеха, выгоды. Презирает неудачников. Общительный, демонстративный. Жестко выдвигает свои требования. </t>
  </si>
  <si>
    <t>Вечно недовольный, ворчливый, склонный к придиркам. Мелочно-требовательный. К язвительности не склонен. Легко обижается по пустякам. Часто хмурый, раздражителен. завистлив. В делах неуверенный. В отношениях – подчиненный. Перед трудностями пасует. В группе, классе держится в стороне, злопамятный. Друзей не имеет. Сверстниками командует. Голос тихий, резкий.</t>
  </si>
  <si>
    <t>Класс</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</si>
</sst>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50">
    <font>
      <sz val="10"/>
      <name val="Arial Cyr"/>
      <family val="0"/>
    </font>
    <font>
      <sz val="11"/>
      <color indexed="8"/>
      <name val="Calibri"/>
      <family val="2"/>
    </font>
    <font>
      <sz val="8"/>
      <name val="Arial Cyr"/>
      <family val="0"/>
    </font>
    <font>
      <u val="single"/>
      <sz val="10"/>
      <color indexed="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Times New Roman"/>
      <family val="1"/>
    </font>
    <font>
      <i/>
      <sz val="10"/>
      <name val="Arial Cyr"/>
      <family val="0"/>
    </font>
    <font>
      <sz val="5.25"/>
      <color indexed="8"/>
      <name val="Arial Cyr"/>
      <family val="0"/>
    </font>
    <font>
      <sz val="5"/>
      <color indexed="8"/>
      <name val="Arial Cyr"/>
      <family val="0"/>
    </font>
    <font>
      <sz val="4.6"/>
      <color indexed="8"/>
      <name val="Arial Cyr"/>
      <family val="0"/>
    </font>
    <font>
      <b/>
      <sz val="10"/>
      <name val="Arial Cyr"/>
      <family val="0"/>
    </font>
    <font>
      <b/>
      <i/>
      <sz val="10"/>
      <name val="Arial Cyr"/>
      <family val="0"/>
    </font>
    <font>
      <u val="single"/>
      <sz val="10"/>
      <name val="Arial Cyr"/>
      <family val="0"/>
    </font>
    <font>
      <b/>
      <i/>
      <sz val="10"/>
      <color indexed="18"/>
      <name val="Arial Cyr"/>
      <family val="0"/>
    </font>
    <font>
      <sz val="10"/>
      <color indexed="18"/>
      <name val="Arial Cyr"/>
      <family val="0"/>
    </font>
    <font>
      <i/>
      <sz val="10"/>
      <color indexed="18"/>
      <name val="Arial Cyr"/>
      <family val="0"/>
    </font>
    <font>
      <b/>
      <sz val="11"/>
      <color indexed="18"/>
      <name val="Arial Cyr"/>
      <family val="0"/>
    </font>
    <font>
      <sz val="10"/>
      <color indexed="62"/>
      <name val="Arial Cyr"/>
      <family val="0"/>
    </font>
    <font>
      <u val="single"/>
      <sz val="10"/>
      <color indexed="18"/>
      <name val="Arial Cyr"/>
      <family val="0"/>
    </font>
    <font>
      <b/>
      <sz val="10"/>
      <color indexed="18"/>
      <name val="Arial Cyr"/>
      <family val="0"/>
    </font>
    <font>
      <b/>
      <sz val="10"/>
      <color indexed="57"/>
      <name val="Arial Cyr"/>
      <family val="0"/>
    </font>
    <font>
      <b/>
      <i/>
      <u val="single"/>
      <sz val="10"/>
      <color indexed="57"/>
      <name val="Arial Cyr"/>
      <family val="0"/>
    </font>
    <font>
      <b/>
      <i/>
      <sz val="10"/>
      <color indexed="62"/>
      <name val="Arial Cyr"/>
      <family val="0"/>
    </font>
    <font>
      <b/>
      <sz val="10"/>
      <color indexed="10"/>
      <name val="Arial Cyr"/>
      <family val="0"/>
    </font>
    <font>
      <b/>
      <u val="single"/>
      <sz val="10"/>
      <name val="Arial Cyr"/>
      <family val="0"/>
    </font>
    <font>
      <i/>
      <sz val="10"/>
      <color indexed="10"/>
      <name val="Arial Cyr"/>
      <family val="0"/>
    </font>
    <font>
      <u val="single"/>
      <sz val="10"/>
      <color indexed="20"/>
      <name val="Arial Cyr"/>
      <family val="0"/>
    </font>
    <font>
      <b/>
      <i/>
      <sz val="11"/>
      <color indexed="10"/>
      <name val="Calibri"/>
      <family val="0"/>
    </font>
    <font>
      <sz val="10"/>
      <color indexed="8"/>
      <name val="Arial Cyr"/>
      <family val="0"/>
    </font>
    <font>
      <sz val="9"/>
      <color indexed="8"/>
      <name val="Arial Cyr"/>
      <family val="0"/>
    </font>
    <font>
      <sz val="9.5"/>
      <color indexed="8"/>
      <name val="Arial Cyr"/>
      <family val="0"/>
    </font>
    <font>
      <sz val="4.25"/>
      <color indexed="8"/>
      <name val="Arial Cyr"/>
      <family val="0"/>
    </font>
    <font>
      <sz val="4.75"/>
      <color indexed="8"/>
      <name val="Arial Cyr"/>
      <family val="0"/>
    </font>
    <font>
      <b/>
      <sz val="4.75"/>
      <color indexed="8"/>
      <name val="Arial Cyr"/>
      <family val="0"/>
    </font>
    <font>
      <b/>
      <sz val="8.75"/>
      <color indexed="62"/>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right/>
      <top/>
      <bottom style="thin"/>
    </border>
    <border>
      <left/>
      <right style="medium"/>
      <top/>
      <bottom/>
    </border>
    <border>
      <left/>
      <right style="medium"/>
      <top/>
      <bottom style="medium"/>
    </border>
    <border>
      <left/>
      <right/>
      <top/>
      <bottom style="medium"/>
    </border>
    <border>
      <left style="medium"/>
      <right style="thin"/>
      <top/>
      <bottom/>
    </border>
    <border>
      <left style="medium"/>
      <right style="thin"/>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medium"/>
    </border>
    <border>
      <left style="thin"/>
      <right/>
      <top style="thin"/>
      <bottom/>
    </border>
    <border>
      <left>
        <color indexed="63"/>
      </left>
      <right>
        <color indexed="63"/>
      </right>
      <top style="thin"/>
      <bottom>
        <color indexed="63"/>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style="medium"/>
      <right style="thin"/>
      <top style="medium"/>
      <bottom/>
    </border>
    <border>
      <left style="thin"/>
      <right style="medium"/>
      <top style="medium"/>
      <bottom>
        <color indexed="63"/>
      </bottom>
    </border>
    <border>
      <left style="thin"/>
      <right style="medium"/>
      <top/>
      <bottom style="medium"/>
    </border>
    <border>
      <left style="medium"/>
      <right/>
      <top style="medium"/>
      <bottom/>
    </border>
    <border>
      <left style="medium"/>
      <right/>
      <top/>
      <bottom style="medium"/>
    </border>
    <border>
      <left/>
      <right style="medium"/>
      <top style="medium"/>
      <bottom/>
    </border>
    <border>
      <left>
        <color indexed="63"/>
      </left>
      <right>
        <color indexed="63"/>
      </right>
      <top style="thin"/>
      <bottom style="thin"/>
    </border>
    <border>
      <left>
        <color indexed="63"/>
      </left>
      <right style="thin"/>
      <top style="thin"/>
      <bottom style="thin"/>
    </border>
    <border>
      <left/>
      <right/>
      <top style="medium"/>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20"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21" borderId="7"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41"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cellStyleXfs>
  <cellXfs count="139">
    <xf numFmtId="0" fontId="0" fillId="0" borderId="0" xfId="0" applyAlignment="1">
      <alignment/>
    </xf>
    <xf numFmtId="0" fontId="20" fillId="0" borderId="0" xfId="0" applyFont="1" applyAlignment="1">
      <alignment/>
    </xf>
    <xf numFmtId="0" fontId="0" fillId="24" borderId="10" xfId="0" applyFill="1" applyBorder="1" applyAlignment="1">
      <alignment/>
    </xf>
    <xf numFmtId="0" fontId="0" fillId="0" borderId="0" xfId="0" applyBorder="1" applyAlignment="1">
      <alignment/>
    </xf>
    <xf numFmtId="0" fontId="0" fillId="0" borderId="10" xfId="0" applyBorder="1" applyAlignment="1">
      <alignment/>
    </xf>
    <xf numFmtId="0" fontId="0" fillId="0" borderId="0" xfId="0" applyFill="1" applyBorder="1" applyAlignment="1">
      <alignment/>
    </xf>
    <xf numFmtId="164" fontId="0" fillId="0" borderId="0" xfId="0" applyNumberFormat="1" applyAlignment="1">
      <alignment/>
    </xf>
    <xf numFmtId="0" fontId="3" fillId="0" borderId="0" xfId="42" applyAlignment="1" applyProtection="1">
      <alignment/>
      <protection/>
    </xf>
    <xf numFmtId="0" fontId="0" fillId="0" borderId="0" xfId="0" applyAlignment="1">
      <alignment horizontal="center"/>
    </xf>
    <xf numFmtId="0" fontId="21" fillId="0" borderId="0" xfId="0" applyFont="1" applyAlignment="1">
      <alignment/>
    </xf>
    <xf numFmtId="0" fontId="0" fillId="0" borderId="0" xfId="0" applyBorder="1" applyAlignment="1">
      <alignment horizontal="left" vertical="top"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Alignment="1">
      <alignment horizontal="right"/>
    </xf>
    <xf numFmtId="0" fontId="0" fillId="0" borderId="18" xfId="0" applyBorder="1" applyAlignment="1">
      <alignment horizontal="center"/>
    </xf>
    <xf numFmtId="0" fontId="0" fillId="0" borderId="17" xfId="0" applyBorder="1" applyAlignment="1">
      <alignment horizontal="center"/>
    </xf>
    <xf numFmtId="0" fontId="25" fillId="0" borderId="0" xfId="0" applyFont="1" applyAlignment="1">
      <alignment/>
    </xf>
    <xf numFmtId="0" fontId="28" fillId="0" borderId="0" xfId="0" applyFont="1" applyBorder="1" applyAlignment="1">
      <alignment vertical="top" wrapText="1"/>
    </xf>
    <xf numFmtId="0" fontId="0" fillId="0" borderId="0" xfId="0" applyFont="1" applyAlignment="1">
      <alignment/>
    </xf>
    <xf numFmtId="0" fontId="26" fillId="0" borderId="0" xfId="0" applyFont="1" applyAlignment="1">
      <alignment/>
    </xf>
    <xf numFmtId="0" fontId="0" fillId="0" borderId="19" xfId="0" applyFont="1" applyBorder="1" applyAlignment="1">
      <alignment/>
    </xf>
    <xf numFmtId="0" fontId="25" fillId="0" borderId="20" xfId="0" applyFont="1" applyBorder="1" applyAlignment="1">
      <alignment/>
    </xf>
    <xf numFmtId="0" fontId="0" fillId="0" borderId="20" xfId="0" applyFont="1" applyFill="1" applyBorder="1" applyAlignment="1">
      <alignment horizontal="center"/>
    </xf>
    <xf numFmtId="0" fontId="0" fillId="0" borderId="21" xfId="0" applyFont="1" applyBorder="1" applyAlignment="1">
      <alignment/>
    </xf>
    <xf numFmtId="0" fontId="0" fillId="0" borderId="0" xfId="0" applyFont="1" applyBorder="1" applyAlignment="1">
      <alignment/>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horizontal="left"/>
    </xf>
    <xf numFmtId="0" fontId="0" fillId="0" borderId="10" xfId="0" applyFont="1" applyBorder="1" applyAlignment="1">
      <alignment/>
    </xf>
    <xf numFmtId="0" fontId="0" fillId="0" borderId="25" xfId="0" applyFont="1" applyBorder="1" applyAlignment="1">
      <alignment/>
    </xf>
    <xf numFmtId="0" fontId="27" fillId="0" borderId="0" xfId="42" applyFont="1" applyBorder="1" applyAlignment="1" applyProtection="1">
      <alignment horizontal="center"/>
      <protection/>
    </xf>
    <xf numFmtId="0" fontId="0" fillId="0" borderId="0" xfId="0" applyFont="1" applyAlignment="1">
      <alignment horizontal="center"/>
    </xf>
    <xf numFmtId="0" fontId="25" fillId="0" borderId="0" xfId="0" applyFont="1" applyAlignment="1">
      <alignment horizontal="right"/>
    </xf>
    <xf numFmtId="0" fontId="29" fillId="0" borderId="0" xfId="0" applyFont="1" applyAlignment="1">
      <alignment/>
    </xf>
    <xf numFmtId="0" fontId="34" fillId="0" borderId="0" xfId="0" applyFont="1" applyAlignment="1">
      <alignment/>
    </xf>
    <xf numFmtId="0" fontId="29" fillId="0" borderId="26" xfId="0" applyFont="1" applyBorder="1" applyAlignment="1">
      <alignment horizontal="center"/>
    </xf>
    <xf numFmtId="0" fontId="34" fillId="23" borderId="0" xfId="0" applyFont="1" applyFill="1" applyAlignment="1">
      <alignment/>
    </xf>
    <xf numFmtId="0" fontId="0" fillId="23" borderId="0" xfId="0" applyFill="1" applyAlignment="1">
      <alignment/>
    </xf>
    <xf numFmtId="0" fontId="29" fillId="23" borderId="0" xfId="0" applyFont="1" applyFill="1" applyAlignment="1">
      <alignment/>
    </xf>
    <xf numFmtId="0" fontId="3" fillId="23" borderId="0" xfId="42" applyFill="1" applyAlignment="1" applyProtection="1">
      <alignment/>
      <protection/>
    </xf>
    <xf numFmtId="0" fontId="0" fillId="23" borderId="0" xfId="0" applyFill="1" applyBorder="1" applyAlignment="1">
      <alignment/>
    </xf>
    <xf numFmtId="0" fontId="0" fillId="23" borderId="0" xfId="0" applyFill="1" applyBorder="1" applyAlignment="1">
      <alignment vertical="top" wrapText="1"/>
    </xf>
    <xf numFmtId="0" fontId="0" fillId="7" borderId="0" xfId="0" applyFill="1" applyAlignment="1">
      <alignment/>
    </xf>
    <xf numFmtId="0" fontId="29" fillId="7" borderId="0" xfId="0" applyFont="1" applyFill="1" applyAlignment="1">
      <alignment/>
    </xf>
    <xf numFmtId="0" fontId="0" fillId="7" borderId="19" xfId="0" applyFill="1" applyBorder="1" applyAlignment="1">
      <alignment/>
    </xf>
    <xf numFmtId="0" fontId="31" fillId="7" borderId="20" xfId="0" applyFont="1" applyFill="1" applyBorder="1" applyAlignment="1">
      <alignment/>
    </xf>
    <xf numFmtId="0" fontId="0" fillId="7" borderId="21" xfId="0" applyFill="1" applyBorder="1" applyAlignment="1">
      <alignment/>
    </xf>
    <xf numFmtId="0" fontId="0" fillId="7" borderId="0" xfId="0" applyFill="1" applyBorder="1" applyAlignment="1">
      <alignment/>
    </xf>
    <xf numFmtId="0" fontId="0" fillId="7" borderId="22" xfId="0" applyFill="1" applyBorder="1" applyAlignment="1">
      <alignment/>
    </xf>
    <xf numFmtId="0" fontId="0" fillId="7" borderId="23" xfId="0" applyFill="1" applyBorder="1" applyAlignment="1">
      <alignment/>
    </xf>
    <xf numFmtId="0" fontId="29" fillId="7" borderId="24" xfId="0" applyFont="1" applyFill="1" applyBorder="1" applyAlignment="1">
      <alignment horizontal="left"/>
    </xf>
    <xf numFmtId="0" fontId="0" fillId="7" borderId="10" xfId="0" applyFill="1" applyBorder="1" applyAlignment="1">
      <alignment/>
    </xf>
    <xf numFmtId="0" fontId="0" fillId="7" borderId="25" xfId="0" applyFill="1" applyBorder="1" applyAlignment="1">
      <alignment/>
    </xf>
    <xf numFmtId="0" fontId="30" fillId="7" borderId="0" xfId="0" applyFont="1" applyFill="1" applyAlignment="1">
      <alignment/>
    </xf>
    <xf numFmtId="0" fontId="3" fillId="7" borderId="0" xfId="42" applyFill="1" applyBorder="1" applyAlignment="1" applyProtection="1">
      <alignment horizontal="center"/>
      <protection/>
    </xf>
    <xf numFmtId="0" fontId="29" fillId="7" borderId="0" xfId="0" applyFont="1" applyFill="1" applyAlignment="1">
      <alignment horizontal="center"/>
    </xf>
    <xf numFmtId="0" fontId="28" fillId="7" borderId="0" xfId="0" applyFont="1" applyFill="1" applyAlignment="1">
      <alignment/>
    </xf>
    <xf numFmtId="0" fontId="0" fillId="7" borderId="0" xfId="0" applyFill="1" applyBorder="1" applyAlignment="1">
      <alignment horizontal="left" vertical="top" wrapText="1"/>
    </xf>
    <xf numFmtId="0" fontId="28" fillId="7" borderId="0" xfId="0" applyFont="1" applyFill="1" applyBorder="1" applyAlignment="1">
      <alignment vertical="top" wrapText="1"/>
    </xf>
    <xf numFmtId="0" fontId="0" fillId="7" borderId="0" xfId="0" applyFill="1" applyAlignment="1">
      <alignment horizontal="right"/>
    </xf>
    <xf numFmtId="14" fontId="29" fillId="7" borderId="0" xfId="0" applyNumberFormat="1" applyFont="1" applyFill="1" applyAlignment="1">
      <alignment/>
    </xf>
    <xf numFmtId="0" fontId="35" fillId="23" borderId="26" xfId="0" applyFont="1" applyFill="1" applyBorder="1" applyAlignment="1">
      <alignment horizontal="center"/>
    </xf>
    <xf numFmtId="0" fontId="37" fillId="7" borderId="0" xfId="0" applyFont="1" applyFill="1" applyAlignment="1">
      <alignment/>
    </xf>
    <xf numFmtId="0" fontId="38" fillId="7" borderId="0" xfId="0" applyFont="1" applyFill="1" applyAlignment="1">
      <alignment/>
    </xf>
    <xf numFmtId="0" fontId="38" fillId="7" borderId="0" xfId="0" applyFont="1" applyFill="1" applyAlignment="1">
      <alignment horizontal="right"/>
    </xf>
    <xf numFmtId="0" fontId="0" fillId="23" borderId="26" xfId="0" applyFill="1" applyBorder="1" applyAlignment="1">
      <alignment/>
    </xf>
    <xf numFmtId="0" fontId="39" fillId="0" borderId="0" xfId="42" applyFont="1" applyBorder="1" applyAlignment="1" applyProtection="1">
      <alignment horizontal="left"/>
      <protection/>
    </xf>
    <xf numFmtId="0" fontId="29" fillId="0" borderId="26" xfId="0" applyFont="1" applyFill="1" applyBorder="1" applyAlignment="1">
      <alignment/>
    </xf>
    <xf numFmtId="0" fontId="30" fillId="0" borderId="26" xfId="0" applyFont="1" applyFill="1" applyBorder="1" applyAlignment="1">
      <alignment/>
    </xf>
    <xf numFmtId="164" fontId="29" fillId="0" borderId="26" xfId="0" applyNumberFormat="1" applyFont="1" applyFill="1" applyBorder="1" applyAlignment="1">
      <alignment/>
    </xf>
    <xf numFmtId="0" fontId="29" fillId="0" borderId="27" xfId="0" applyFont="1" applyFill="1" applyBorder="1" applyAlignment="1">
      <alignment horizontal="center"/>
    </xf>
    <xf numFmtId="0" fontId="29" fillId="0" borderId="28" xfId="0" applyFont="1" applyFill="1" applyBorder="1" applyAlignment="1">
      <alignment horizontal="center"/>
    </xf>
    <xf numFmtId="0" fontId="29" fillId="0" borderId="28" xfId="0" applyFont="1" applyFill="1" applyBorder="1" applyAlignment="1">
      <alignment/>
    </xf>
    <xf numFmtId="0" fontId="29" fillId="0" borderId="29" xfId="0" applyFont="1" applyFill="1" applyBorder="1" applyAlignment="1">
      <alignment/>
    </xf>
    <xf numFmtId="0" fontId="29" fillId="0" borderId="30" xfId="0" applyFont="1" applyFill="1" applyBorder="1" applyAlignment="1">
      <alignment/>
    </xf>
    <xf numFmtId="0" fontId="29" fillId="0" borderId="26" xfId="0" applyFont="1" applyFill="1" applyBorder="1" applyAlignment="1">
      <alignment horizontal="center"/>
    </xf>
    <xf numFmtId="0" fontId="33" fillId="0" borderId="26" xfId="42" applyFont="1" applyFill="1" applyBorder="1" applyAlignment="1" applyProtection="1">
      <alignment/>
      <protection/>
    </xf>
    <xf numFmtId="0" fontId="29" fillId="0" borderId="31" xfId="0" applyFont="1" applyFill="1" applyBorder="1" applyAlignment="1">
      <alignment/>
    </xf>
    <xf numFmtId="0" fontId="29" fillId="0" borderId="31" xfId="0" applyFont="1" applyFill="1" applyBorder="1" applyAlignment="1">
      <alignment vertical="top" wrapText="1"/>
    </xf>
    <xf numFmtId="0" fontId="29" fillId="0" borderId="32" xfId="0" applyFont="1" applyFill="1" applyBorder="1" applyAlignment="1">
      <alignment/>
    </xf>
    <xf numFmtId="0" fontId="29" fillId="0" borderId="33" xfId="0" applyFont="1" applyFill="1" applyBorder="1" applyAlignment="1">
      <alignment horizontal="center"/>
    </xf>
    <xf numFmtId="0" fontId="33" fillId="0" borderId="33" xfId="42" applyFont="1" applyFill="1" applyBorder="1" applyAlignment="1" applyProtection="1">
      <alignment/>
      <protection/>
    </xf>
    <xf numFmtId="0" fontId="29" fillId="0" borderId="34" xfId="0" applyFont="1" applyFill="1" applyBorder="1" applyAlignment="1">
      <alignment/>
    </xf>
    <xf numFmtId="0" fontId="40" fillId="7" borderId="0" xfId="0" applyFont="1" applyFill="1" applyAlignment="1">
      <alignment/>
    </xf>
    <xf numFmtId="0" fontId="21" fillId="0" borderId="0" xfId="0" applyFont="1" applyFill="1" applyAlignment="1">
      <alignment/>
    </xf>
    <xf numFmtId="0" fontId="29" fillId="0" borderId="26" xfId="0" applyFont="1" applyBorder="1" applyAlignment="1">
      <alignment/>
    </xf>
    <xf numFmtId="0" fontId="29" fillId="0" borderId="35" xfId="0" applyFont="1" applyBorder="1" applyAlignment="1">
      <alignment horizontal="center"/>
    </xf>
    <xf numFmtId="0" fontId="29" fillId="0" borderId="27" xfId="0" applyFont="1" applyBorder="1" applyAlignment="1">
      <alignment/>
    </xf>
    <xf numFmtId="0" fontId="29" fillId="0" borderId="28" xfId="0" applyFont="1" applyBorder="1" applyAlignment="1">
      <alignment horizontal="center"/>
    </xf>
    <xf numFmtId="0" fontId="29" fillId="0" borderId="29" xfId="0" applyFont="1" applyBorder="1" applyAlignment="1">
      <alignment horizontal="center"/>
    </xf>
    <xf numFmtId="0" fontId="29" fillId="0" borderId="30" xfId="0" applyFont="1" applyBorder="1" applyAlignment="1">
      <alignment/>
    </xf>
    <xf numFmtId="0" fontId="29" fillId="0" borderId="31" xfId="0" applyFont="1" applyBorder="1" applyAlignment="1">
      <alignment horizontal="center"/>
    </xf>
    <xf numFmtId="0" fontId="29" fillId="0" borderId="32" xfId="0" applyFont="1" applyBorder="1" applyAlignment="1">
      <alignment/>
    </xf>
    <xf numFmtId="0" fontId="29" fillId="0" borderId="33" xfId="0" applyFont="1" applyBorder="1" applyAlignment="1">
      <alignment horizontal="center"/>
    </xf>
    <xf numFmtId="0" fontId="29" fillId="0" borderId="34" xfId="0" applyFont="1" applyBorder="1" applyAlignment="1">
      <alignment horizontal="center"/>
    </xf>
    <xf numFmtId="0" fontId="0" fillId="0" borderId="0" xfId="0" applyAlignment="1">
      <alignment horizontal="left" vertical="center" wrapText="1"/>
    </xf>
    <xf numFmtId="0" fontId="0" fillId="0" borderId="0" xfId="0" applyAlignment="1">
      <alignment horizontal="center" vertical="center"/>
    </xf>
    <xf numFmtId="0" fontId="0" fillId="0" borderId="36" xfId="0" applyBorder="1" applyAlignment="1">
      <alignment horizontal="center"/>
    </xf>
    <xf numFmtId="0" fontId="0" fillId="0" borderId="15"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wrapText="1"/>
    </xf>
    <xf numFmtId="0" fontId="0" fillId="0" borderId="12" xfId="0" applyBorder="1" applyAlignment="1">
      <alignment horizontal="center" vertical="center" wrapText="1"/>
    </xf>
    <xf numFmtId="0" fontId="36" fillId="23" borderId="35" xfId="42" applyFont="1" applyFill="1" applyBorder="1" applyAlignment="1" applyProtection="1">
      <alignment horizontal="left"/>
      <protection/>
    </xf>
    <xf numFmtId="0" fontId="36" fillId="23" borderId="42" xfId="42" applyFont="1" applyFill="1" applyBorder="1" applyAlignment="1" applyProtection="1">
      <alignment horizontal="left"/>
      <protection/>
    </xf>
    <xf numFmtId="0" fontId="36" fillId="23" borderId="43" xfId="42" applyFont="1" applyFill="1" applyBorder="1" applyAlignment="1" applyProtection="1">
      <alignment horizontal="left"/>
      <protection/>
    </xf>
    <xf numFmtId="0" fontId="35" fillId="23" borderId="39" xfId="0" applyFont="1" applyFill="1" applyBorder="1" applyAlignment="1">
      <alignment horizontal="left" vertical="top" wrapText="1"/>
    </xf>
    <xf numFmtId="0" fontId="35" fillId="23" borderId="44" xfId="0" applyFont="1" applyFill="1" applyBorder="1" applyAlignment="1">
      <alignment horizontal="left" vertical="top" wrapText="1"/>
    </xf>
    <xf numFmtId="0" fontId="35" fillId="23" borderId="41" xfId="0" applyFont="1" applyFill="1" applyBorder="1" applyAlignment="1">
      <alignment horizontal="left" vertical="top" wrapText="1"/>
    </xf>
    <xf numFmtId="0" fontId="35" fillId="23" borderId="45" xfId="0" applyFont="1" applyFill="1" applyBorder="1" applyAlignment="1">
      <alignment horizontal="left" vertical="top" wrapText="1"/>
    </xf>
    <xf numFmtId="0" fontId="35" fillId="23" borderId="0" xfId="0" applyFont="1" applyFill="1" applyBorder="1" applyAlignment="1">
      <alignment horizontal="left" vertical="top" wrapText="1"/>
    </xf>
    <xf numFmtId="0" fontId="35" fillId="23" borderId="11" xfId="0" applyFont="1" applyFill="1" applyBorder="1" applyAlignment="1">
      <alignment horizontal="left" vertical="top" wrapText="1"/>
    </xf>
    <xf numFmtId="0" fontId="35" fillId="23" borderId="40" xfId="0" applyFont="1" applyFill="1" applyBorder="1" applyAlignment="1">
      <alignment horizontal="left" vertical="top" wrapText="1"/>
    </xf>
    <xf numFmtId="0" fontId="35" fillId="23" borderId="13" xfId="0" applyFont="1" applyFill="1" applyBorder="1" applyAlignment="1">
      <alignment horizontal="left" vertical="top" wrapText="1"/>
    </xf>
    <xf numFmtId="0" fontId="35" fillId="23" borderId="12" xfId="0" applyFont="1" applyFill="1" applyBorder="1" applyAlignment="1">
      <alignment horizontal="left" vertical="top" wrapText="1"/>
    </xf>
    <xf numFmtId="0" fontId="32" fillId="7" borderId="0" xfId="0" applyFont="1" applyFill="1" applyAlignment="1">
      <alignment horizontal="center" vertical="center" wrapText="1" readingOrder="1"/>
    </xf>
    <xf numFmtId="0" fontId="0" fillId="7" borderId="0" xfId="0" applyFill="1" applyAlignment="1">
      <alignment horizontal="center"/>
    </xf>
    <xf numFmtId="0" fontId="28" fillId="7" borderId="0" xfId="0" applyFont="1" applyFill="1" applyBorder="1" applyAlignment="1">
      <alignment horizontal="center" vertical="top" wrapText="1"/>
    </xf>
    <xf numFmtId="0" fontId="29" fillId="0" borderId="26" xfId="0" applyFont="1" applyFill="1" applyBorder="1" applyAlignment="1">
      <alignment horizontal="left" vertical="center"/>
    </xf>
    <xf numFmtId="0" fontId="0" fillId="0" borderId="39" xfId="0" applyFont="1" applyBorder="1" applyAlignment="1">
      <alignment horizontal="left" vertical="top" wrapText="1"/>
    </xf>
    <xf numFmtId="0" fontId="0" fillId="0" borderId="44" xfId="0" applyFont="1" applyBorder="1" applyAlignment="1">
      <alignment horizontal="left" vertical="top" wrapText="1"/>
    </xf>
    <xf numFmtId="0" fontId="0" fillId="0" borderId="41" xfId="0" applyFont="1" applyBorder="1" applyAlignment="1">
      <alignment horizontal="left" vertical="top" wrapText="1"/>
    </xf>
    <xf numFmtId="0" fontId="0" fillId="0" borderId="45" xfId="0" applyFont="1" applyBorder="1" applyAlignment="1">
      <alignment horizontal="left" vertical="top" wrapText="1"/>
    </xf>
    <xf numFmtId="0" fontId="0" fillId="0" borderId="0" xfId="0" applyFont="1" applyBorder="1" applyAlignment="1">
      <alignment horizontal="left" vertical="top" wrapText="1"/>
    </xf>
    <xf numFmtId="0" fontId="0" fillId="0" borderId="11" xfId="0" applyFont="1" applyBorder="1" applyAlignment="1">
      <alignment horizontal="left" vertical="top" wrapText="1"/>
    </xf>
    <xf numFmtId="0" fontId="0" fillId="0" borderId="40" xfId="0" applyFont="1" applyBorder="1" applyAlignment="1">
      <alignment horizontal="left" vertical="top" wrapText="1"/>
    </xf>
    <xf numFmtId="0" fontId="0" fillId="0" borderId="13" xfId="0" applyFont="1" applyBorder="1" applyAlignment="1">
      <alignment horizontal="left" vertical="top" wrapText="1"/>
    </xf>
    <xf numFmtId="0" fontId="0" fillId="0" borderId="12" xfId="0" applyFont="1" applyBorder="1" applyAlignment="1">
      <alignment horizontal="left" vertical="top" wrapText="1"/>
    </xf>
    <xf numFmtId="0" fontId="26" fillId="0" borderId="0" xfId="0" applyFont="1" applyBorder="1" applyAlignment="1">
      <alignment horizontal="center" vertical="top" wrapText="1"/>
    </xf>
    <xf numFmtId="0" fontId="0" fillId="0" borderId="0" xfId="0" applyFont="1" applyAlignment="1">
      <alignment horizontal="center" vertical="center" wrapText="1" readingOrder="1"/>
    </xf>
    <xf numFmtId="0" fontId="0" fillId="0" borderId="0" xfId="0" applyFont="1" applyAlignment="1">
      <alignment horizontal="center"/>
    </xf>
    <xf numFmtId="14" fontId="2" fillId="0" borderId="0" xfId="0" applyNumberFormat="1"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externalLink" Target="externalLinks/externalLink12.xml" /><Relationship Id="rId24" Type="http://schemas.openxmlformats.org/officeDocument/2006/relationships/externalLink" Target="externalLinks/externalLink13.xml" /><Relationship Id="rId25" Type="http://schemas.openxmlformats.org/officeDocument/2006/relationships/externalLink" Target="externalLinks/externalLink14.xml" /><Relationship Id="rId26" Type="http://schemas.openxmlformats.org/officeDocument/2006/relationships/externalLink" Target="externalLinks/externalLink15.xml" /><Relationship Id="rId27" Type="http://schemas.openxmlformats.org/officeDocument/2006/relationships/externalLink" Target="externalLinks/externalLink16.xml" /><Relationship Id="rId28" Type="http://schemas.openxmlformats.org/officeDocument/2006/relationships/externalLink" Target="externalLinks/externalLink17.xml" /><Relationship Id="rId29" Type="http://schemas.openxmlformats.org/officeDocument/2006/relationships/externalLink" Target="externalLinks/externalLink18.xml" /><Relationship Id="rId30" Type="http://schemas.openxmlformats.org/officeDocument/2006/relationships/externalLink" Target="externalLinks/externalLink19.xml" /><Relationship Id="rId31" Type="http://schemas.openxmlformats.org/officeDocument/2006/relationships/externalLink" Target="externalLinks/externalLink20.xml" /><Relationship Id="rId32" Type="http://schemas.openxmlformats.org/officeDocument/2006/relationships/externalLink" Target="externalLinks/externalLink21.xml" /><Relationship Id="rId33" Type="http://schemas.openxmlformats.org/officeDocument/2006/relationships/externalLink" Target="externalLinks/externalLink22.xml" /><Relationship Id="rId34" Type="http://schemas.openxmlformats.org/officeDocument/2006/relationships/externalLink" Target="externalLinks/externalLink23.xml" /><Relationship Id="rId35" Type="http://schemas.openxmlformats.org/officeDocument/2006/relationships/externalLink" Target="externalLinks/externalLink24.xml" /><Relationship Id="rId36" Type="http://schemas.openxmlformats.org/officeDocument/2006/relationships/externalLink" Target="externalLinks/externalLink25.xml" /><Relationship Id="rId37" Type="http://schemas.openxmlformats.org/officeDocument/2006/relationships/externalLink" Target="externalLinks/externalLink26.xml" /><Relationship Id="rId38" Type="http://schemas.openxmlformats.org/officeDocument/2006/relationships/externalLink" Target="externalLinks/externalLink27.xml" /><Relationship Id="rId39" Type="http://schemas.openxmlformats.org/officeDocument/2006/relationships/externalLink" Target="externalLinks/externalLink28.xml" /><Relationship Id="rId40" Type="http://schemas.openxmlformats.org/officeDocument/2006/relationships/externalLink" Target="externalLinks/externalLink29.xml" /><Relationship Id="rId41" Type="http://schemas.openxmlformats.org/officeDocument/2006/relationships/externalLink" Target="externalLinks/externalLink30.xml" /><Relationship Id="rId42" Type="http://schemas.openxmlformats.org/officeDocument/2006/relationships/externalLink" Target="externalLinks/externalLink31.xml" /><Relationship Id="rId43" Type="http://schemas.openxmlformats.org/officeDocument/2006/relationships/externalLink" Target="externalLinks/externalLink32.xml" /><Relationship Id="rId44" Type="http://schemas.openxmlformats.org/officeDocument/2006/relationships/externalLink" Target="externalLinks/externalLink33.xml" /><Relationship Id="rId45" Type="http://schemas.openxmlformats.org/officeDocument/2006/relationships/externalLink" Target="externalLinks/externalLink34.xml" /><Relationship Id="rId46" Type="http://schemas.openxmlformats.org/officeDocument/2006/relationships/externalLink" Target="externalLinks/externalLink35.xml" /><Relationship Id="rId47" Type="http://schemas.openxmlformats.org/officeDocument/2006/relationships/externalLink" Target="externalLinks/externalLink36.xml" /><Relationship Id="rId48" Type="http://schemas.openxmlformats.org/officeDocument/2006/relationships/externalLink" Target="externalLinks/externalLink37.xml" /><Relationship Id="rId49" Type="http://schemas.openxmlformats.org/officeDocument/2006/relationships/externalLink" Target="externalLinks/externalLink38.xml" /><Relationship Id="rId50" Type="http://schemas.openxmlformats.org/officeDocument/2006/relationships/externalLink" Target="externalLinks/externalLink39.xml" /><Relationship Id="rId51" Type="http://schemas.openxmlformats.org/officeDocument/2006/relationships/externalLink" Target="externalLinks/externalLink40.xml" /><Relationship Id="rId52" Type="http://schemas.openxmlformats.org/officeDocument/2006/relationships/externalLink" Target="externalLinks/externalLink41.xml" /><Relationship Id="rId53" Type="http://schemas.openxmlformats.org/officeDocument/2006/relationships/externalLink" Target="externalLinks/externalLink42.xml" /><Relationship Id="rId54" Type="http://schemas.openxmlformats.org/officeDocument/2006/relationships/externalLink" Target="externalLinks/externalLink43.xml" /><Relationship Id="rId55" Type="http://schemas.openxmlformats.org/officeDocument/2006/relationships/externalLink" Target="externalLinks/externalLink44.xml" /><Relationship Id="rId56" Type="http://schemas.openxmlformats.org/officeDocument/2006/relationships/externalLink" Target="externalLinks/externalLink45.xml" /><Relationship Id="rId5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7"/>
          <c:w val="0.808"/>
          <c:h val="0.944"/>
        </c:manualLayout>
      </c:layout>
      <c:scatterChart>
        <c:scatterStyle val="line"/>
        <c:varyColors val="0"/>
        <c:ser>
          <c:idx val="0"/>
          <c:order val="0"/>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8100">
                <a:solidFill>
                  <a:srgbClr val="339966"/>
                </a:solidFill>
              </a:ln>
            </c:spPr>
            <c:marker>
              <c:symbol val="diamond"/>
              <c:size val="8"/>
              <c:spPr>
                <a:solidFill>
                  <a:srgbClr val="000080"/>
                </a:solidFill>
                <a:ln>
                  <a:solidFill>
                    <a:srgbClr val="000080"/>
                  </a:solidFill>
                </a:ln>
              </c:spPr>
            </c:marker>
          </c:dPt>
          <c:dPt>
            <c:idx val="1"/>
            <c:spPr>
              <a:ln w="3175">
                <a:noFill/>
              </a:ln>
            </c:spPr>
            <c:marker>
              <c:symbol val="none"/>
            </c:marker>
          </c:dPt>
          <c:xVal>
            <c:numRef>
              <c:f>квадрат!$D$2:$D$36</c:f>
              <c:numCache>
                <c:ptCount val="35"/>
                <c:pt idx="0">
                  <c:v>5</c:v>
                </c:pt>
                <c:pt idx="1">
                  <c:v>1</c:v>
                </c:pt>
                <c:pt idx="2">
                  <c:v>1</c:v>
                </c:pt>
                <c:pt idx="3">
                  <c:v>1</c:v>
                </c:pt>
                <c:pt idx="4">
                  <c:v>1</c:v>
                </c:pt>
                <c:pt idx="5">
                  <c:v>1</c:v>
                </c:pt>
                <c:pt idx="6">
                  <c:v>1</c:v>
                </c:pt>
                <c:pt idx="7">
                  <c:v>2</c:v>
                </c:pt>
                <c:pt idx="8">
                  <c:v>3</c:v>
                </c:pt>
                <c:pt idx="9">
                  <c:v>4</c:v>
                </c:pt>
                <c:pt idx="10">
                  <c:v>5</c:v>
                </c:pt>
                <c:pt idx="11">
                  <c:v>6</c:v>
                </c:pt>
                <c:pt idx="12">
                  <c:v>7</c:v>
                </c:pt>
                <c:pt idx="13">
                  <c:v>8</c:v>
                </c:pt>
                <c:pt idx="14">
                  <c:v>9</c:v>
                </c:pt>
                <c:pt idx="15">
                  <c:v>9</c:v>
                </c:pt>
                <c:pt idx="16">
                  <c:v>9</c:v>
                </c:pt>
                <c:pt idx="17">
                  <c:v>9</c:v>
                </c:pt>
                <c:pt idx="18">
                  <c:v>9</c:v>
                </c:pt>
                <c:pt idx="19">
                  <c:v>9</c:v>
                </c:pt>
                <c:pt idx="20">
                  <c:v>9</c:v>
                </c:pt>
                <c:pt idx="21">
                  <c:v>9</c:v>
                </c:pt>
                <c:pt idx="22">
                  <c:v>9</c:v>
                </c:pt>
                <c:pt idx="23">
                  <c:v>8</c:v>
                </c:pt>
                <c:pt idx="24">
                  <c:v>7</c:v>
                </c:pt>
                <c:pt idx="25">
                  <c:v>6</c:v>
                </c:pt>
                <c:pt idx="26">
                  <c:v>5</c:v>
                </c:pt>
                <c:pt idx="27">
                  <c:v>4</c:v>
                </c:pt>
                <c:pt idx="28">
                  <c:v>3</c:v>
                </c:pt>
                <c:pt idx="29">
                  <c:v>2</c:v>
                </c:pt>
                <c:pt idx="30">
                  <c:v>1</c:v>
                </c:pt>
                <c:pt idx="31">
                  <c:v>1</c:v>
                </c:pt>
                <c:pt idx="32">
                  <c:v>1</c:v>
                </c:pt>
                <c:pt idx="33">
                  <c:v>1</c:v>
                </c:pt>
                <c:pt idx="34">
                  <c:v>1</c:v>
                </c:pt>
              </c:numCache>
            </c:numRef>
          </c:xVal>
          <c:yVal>
            <c:numRef>
              <c:f>квадрат!$E$2:$E$36</c:f>
              <c:numCache>
                <c:ptCount val="35"/>
                <c:pt idx="0">
                  <c:v>0</c:v>
                </c:pt>
                <c:pt idx="1">
                  <c:v>0</c:v>
                </c:pt>
                <c:pt idx="2">
                  <c:v>1</c:v>
                </c:pt>
                <c:pt idx="3">
                  <c:v>2</c:v>
                </c:pt>
                <c:pt idx="4">
                  <c:v>3</c:v>
                </c:pt>
                <c:pt idx="5">
                  <c:v>4</c:v>
                </c:pt>
                <c:pt idx="6">
                  <c:v>4</c:v>
                </c:pt>
                <c:pt idx="7">
                  <c:v>4</c:v>
                </c:pt>
                <c:pt idx="8">
                  <c:v>4</c:v>
                </c:pt>
                <c:pt idx="9">
                  <c:v>4</c:v>
                </c:pt>
                <c:pt idx="10">
                  <c:v>4</c:v>
                </c:pt>
                <c:pt idx="11">
                  <c:v>4</c:v>
                </c:pt>
                <c:pt idx="12">
                  <c:v>4</c:v>
                </c:pt>
                <c:pt idx="13">
                  <c:v>4</c:v>
                </c:pt>
                <c:pt idx="14">
                  <c:v>4</c:v>
                </c:pt>
                <c:pt idx="15">
                  <c:v>3</c:v>
                </c:pt>
                <c:pt idx="16">
                  <c:v>2</c:v>
                </c:pt>
                <c:pt idx="17">
                  <c:v>1</c:v>
                </c:pt>
                <c:pt idx="18">
                  <c:v>0</c:v>
                </c:pt>
                <c:pt idx="19">
                  <c:v>-1</c:v>
                </c:pt>
                <c:pt idx="20">
                  <c:v>-2</c:v>
                </c:pt>
                <c:pt idx="21">
                  <c:v>-3</c:v>
                </c:pt>
                <c:pt idx="22">
                  <c:v>-4</c:v>
                </c:pt>
                <c:pt idx="23">
                  <c:v>-4</c:v>
                </c:pt>
                <c:pt idx="24">
                  <c:v>-4</c:v>
                </c:pt>
                <c:pt idx="25">
                  <c:v>-4</c:v>
                </c:pt>
                <c:pt idx="26">
                  <c:v>-4</c:v>
                </c:pt>
                <c:pt idx="27">
                  <c:v>-4</c:v>
                </c:pt>
                <c:pt idx="28">
                  <c:v>-4</c:v>
                </c:pt>
                <c:pt idx="29">
                  <c:v>-4</c:v>
                </c:pt>
                <c:pt idx="30">
                  <c:v>-4</c:v>
                </c:pt>
                <c:pt idx="31">
                  <c:v>-3</c:v>
                </c:pt>
                <c:pt idx="32">
                  <c:v>-2</c:v>
                </c:pt>
                <c:pt idx="33">
                  <c:v>-1</c:v>
                </c:pt>
                <c:pt idx="34">
                  <c:v>0</c:v>
                </c:pt>
              </c:numCache>
            </c:numRef>
          </c:yVal>
          <c:smooth val="0"/>
        </c:ser>
        <c:axId val="15424773"/>
        <c:axId val="4605230"/>
      </c:scatterChart>
      <c:valAx>
        <c:axId val="15424773"/>
        <c:scaling>
          <c:orientation val="minMax"/>
          <c:max val="24"/>
        </c:scaling>
        <c:axPos val="b"/>
        <c:delete val="0"/>
        <c:numFmt formatCode="General" sourceLinked="1"/>
        <c:majorTickMark val="out"/>
        <c:minorTickMark val="none"/>
        <c:tickLblPos val="nextTo"/>
        <c:spPr>
          <a:ln w="3175">
            <a:solidFill>
              <a:srgbClr val="000000"/>
            </a:solidFill>
          </a:ln>
        </c:spPr>
        <c:crossAx val="4605230"/>
        <c:crossesAt val="12"/>
        <c:crossBetween val="midCat"/>
        <c:dispUnits/>
        <c:majorUnit val="2"/>
      </c:valAx>
      <c:valAx>
        <c:axId val="4605230"/>
        <c:scaling>
          <c:orientation val="minMax"/>
          <c:max val="24"/>
          <c:min val="0"/>
        </c:scaling>
        <c:axPos val="l"/>
        <c:delete val="0"/>
        <c:numFmt formatCode="General" sourceLinked="1"/>
        <c:majorTickMark val="out"/>
        <c:minorTickMark val="none"/>
        <c:tickLblPos val="nextTo"/>
        <c:spPr>
          <a:ln w="3175">
            <a:solidFill>
              <a:srgbClr val="000000"/>
            </a:solidFill>
          </a:ln>
        </c:spPr>
        <c:crossAx val="15424773"/>
        <c:crossesAt val="12"/>
        <c:crossBetween val="midCat"/>
        <c:dispUnits/>
        <c:majorUnit val="2"/>
        <c:minorUnit val="2"/>
      </c:valAx>
      <c:spPr>
        <a:noFill/>
        <a:ln>
          <a:noFill/>
        </a:ln>
      </c:spPr>
    </c:plotArea>
    <c:plotVisOnly val="1"/>
    <c:dispBlanksAs val="gap"/>
    <c:showDLblsOverMax val="0"/>
  </c:chart>
  <c:spPr>
    <a:noFill/>
    <a:ln>
      <a:noFill/>
    </a:ln>
  </c:spPr>
  <c:txPr>
    <a:bodyPr vert="horz" rot="0"/>
    <a:lstStyle/>
    <a:p>
      <a:pPr>
        <a:defRPr lang="en-US" cap="none" sz="525" b="0" i="0" u="none" baseline="0">
          <a:solidFill>
            <a:srgbClr val="000000"/>
          </a:solidFill>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305"/>
          <c:w val="0.7885"/>
          <c:h val="0.93175"/>
        </c:manualLayout>
      </c:layout>
      <c:scatterChart>
        <c:scatterStyle val="line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квадрат!$D$2:$D$36</c:f>
              <c:numCache/>
            </c:numRef>
          </c:xVal>
          <c:yVal>
            <c:numRef>
              <c:f>квадрат!$E$2:$E$36</c:f>
              <c:numCache/>
            </c:numRef>
          </c:yVal>
          <c:smooth val="0"/>
        </c:ser>
        <c:axId val="41447071"/>
        <c:axId val="37479320"/>
      </c:scatterChart>
      <c:valAx>
        <c:axId val="41447071"/>
        <c:scaling>
          <c:orientation val="minMax"/>
        </c:scaling>
        <c:axPos val="b"/>
        <c:delete val="0"/>
        <c:numFmt formatCode="General" sourceLinked="1"/>
        <c:majorTickMark val="out"/>
        <c:minorTickMark val="none"/>
        <c:tickLblPos val="nextTo"/>
        <c:spPr>
          <a:ln w="3175">
            <a:solidFill>
              <a:srgbClr val="000000"/>
            </a:solidFill>
          </a:ln>
        </c:spPr>
        <c:crossAx val="37479320"/>
        <c:crosses val="autoZero"/>
        <c:crossBetween val="midCat"/>
        <c:dispUnits/>
      </c:valAx>
      <c:valAx>
        <c:axId val="3747932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447071"/>
        <c:crosses val="autoZero"/>
        <c:crossBetween val="midCat"/>
        <c:dispUnits/>
      </c:valAx>
      <c:spPr>
        <a:solidFill>
          <a:srgbClr val="C0C0C0"/>
        </a:solidFill>
        <a:ln w="12700">
          <a:solidFill>
            <a:srgbClr val="808080"/>
          </a:solidFill>
        </a:ln>
      </c:spPr>
    </c:plotArea>
    <c:legend>
      <c:legendPos val="r"/>
      <c:layout>
        <c:manualLayout>
          <c:xMode val="edge"/>
          <c:yMode val="edge"/>
          <c:x val="0.8465"/>
          <c:y val="0.45375"/>
          <c:w val="0.13975"/>
          <c:h val="0.03975"/>
        </c:manualLayout>
      </c:layout>
      <c:overlay val="0"/>
      <c:spPr>
        <a:solidFill>
          <a:srgbClr val="FFFFFF"/>
        </a:solidFill>
        <a:ln w="3175">
          <a:solidFill>
            <a:srgbClr val="000000"/>
          </a:solidFill>
        </a:ln>
      </c:spPr>
      <c:txPr>
        <a:bodyPr vert="horz" rot="0"/>
        <a:lstStyle/>
        <a:p>
          <a:pPr>
            <a:defRPr lang="en-US" cap="none" sz="460" b="0" i="0" u="none" baseline="0">
              <a:solidFill>
                <a:srgbClr val="000000"/>
              </a:solidFill>
              <a:latin typeface="Arial Cyr"/>
              <a:ea typeface="Arial Cyr"/>
              <a:cs typeface="Arial Cyr"/>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Arial Cyr"/>
          <a:ea typeface="Arial Cyr"/>
          <a:cs typeface="Arial Cyr"/>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305"/>
          <c:w val="0.7885"/>
          <c:h val="0.93175"/>
        </c:manualLayout>
      </c:layout>
      <c:scatterChart>
        <c:scatterStyle val="line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'квадрат по классу'!$D$2:$D$36</c:f>
              <c:numCache/>
            </c:numRef>
          </c:xVal>
          <c:yVal>
            <c:numRef>
              <c:f>'квадрат по классу'!$E$2:$E$36</c:f>
              <c:numCache/>
            </c:numRef>
          </c:yVal>
          <c:smooth val="0"/>
        </c:ser>
        <c:axId val="1769561"/>
        <c:axId val="15926050"/>
      </c:scatterChart>
      <c:valAx>
        <c:axId val="1769561"/>
        <c:scaling>
          <c:orientation val="minMax"/>
        </c:scaling>
        <c:axPos val="b"/>
        <c:delete val="0"/>
        <c:numFmt formatCode="General" sourceLinked="1"/>
        <c:majorTickMark val="out"/>
        <c:minorTickMark val="none"/>
        <c:tickLblPos val="nextTo"/>
        <c:spPr>
          <a:ln w="3175">
            <a:solidFill>
              <a:srgbClr val="000000"/>
            </a:solidFill>
          </a:ln>
        </c:spPr>
        <c:crossAx val="15926050"/>
        <c:crosses val="autoZero"/>
        <c:crossBetween val="midCat"/>
        <c:dispUnits/>
      </c:valAx>
      <c:valAx>
        <c:axId val="1592605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69561"/>
        <c:crosses val="autoZero"/>
        <c:crossBetween val="midCat"/>
        <c:dispUnits/>
      </c:valAx>
      <c:spPr>
        <a:solidFill>
          <a:srgbClr val="C0C0C0"/>
        </a:solidFill>
        <a:ln w="12700">
          <a:solidFill>
            <a:srgbClr val="808080"/>
          </a:solidFill>
        </a:ln>
      </c:spPr>
    </c:plotArea>
    <c:legend>
      <c:legendPos val="r"/>
      <c:layout>
        <c:manualLayout>
          <c:xMode val="edge"/>
          <c:yMode val="edge"/>
          <c:x val="0.8465"/>
          <c:y val="0.45375"/>
          <c:w val="0.13975"/>
          <c:h val="0.03975"/>
        </c:manualLayout>
      </c:layout>
      <c:overlay val="0"/>
      <c:spPr>
        <a:solidFill>
          <a:srgbClr val="FFFFFF"/>
        </a:solidFill>
        <a:ln w="3175">
          <a:solidFill>
            <a:srgbClr val="000000"/>
          </a:solidFill>
        </a:ln>
      </c:spPr>
      <c:txPr>
        <a:bodyPr vert="horz" rot="0"/>
        <a:lstStyle/>
        <a:p>
          <a:pPr>
            <a:defRPr lang="en-US" cap="none" sz="460" b="0" i="0" u="none" baseline="0">
              <a:solidFill>
                <a:srgbClr val="000000"/>
              </a:solidFill>
              <a:latin typeface="Arial Cyr"/>
              <a:ea typeface="Arial Cyr"/>
              <a:cs typeface="Arial Cyr"/>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Arial Cyr"/>
          <a:ea typeface="Arial Cyr"/>
          <a:cs typeface="Arial Cyr"/>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1"/>
          <c:w val="0.808"/>
          <c:h val="0.9435"/>
        </c:manualLayout>
      </c:layout>
      <c:scatterChart>
        <c:scatterStyle val="line"/>
        <c:varyColors val="0"/>
        <c:ser>
          <c:idx val="0"/>
          <c:order val="0"/>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8100">
                <a:solidFill>
                  <a:srgbClr val="339966"/>
                </a:solidFill>
              </a:ln>
            </c:spPr>
            <c:marker>
              <c:symbol val="diamond"/>
              <c:size val="8"/>
              <c:spPr>
                <a:solidFill>
                  <a:srgbClr val="000080"/>
                </a:solidFill>
                <a:ln>
                  <a:solidFill>
                    <a:srgbClr val="000080"/>
                  </a:solidFill>
                </a:ln>
              </c:spPr>
            </c:marker>
          </c:dPt>
          <c:dPt>
            <c:idx val="1"/>
            <c:spPr>
              <a:ln w="3175">
                <a:noFill/>
              </a:ln>
            </c:spPr>
            <c:marker>
              <c:symbol val="none"/>
            </c:marker>
          </c:dPt>
          <c:xVal>
            <c:numRef>
              <c:f>квадрат!$D$2:$D$36</c:f>
              <c:numCache>
                <c:ptCount val="35"/>
                <c:pt idx="0">
                  <c:v>5</c:v>
                </c:pt>
                <c:pt idx="1">
                  <c:v>1</c:v>
                </c:pt>
                <c:pt idx="2">
                  <c:v>1</c:v>
                </c:pt>
                <c:pt idx="3">
                  <c:v>1</c:v>
                </c:pt>
                <c:pt idx="4">
                  <c:v>1</c:v>
                </c:pt>
                <c:pt idx="5">
                  <c:v>1</c:v>
                </c:pt>
                <c:pt idx="6">
                  <c:v>1</c:v>
                </c:pt>
                <c:pt idx="7">
                  <c:v>2</c:v>
                </c:pt>
                <c:pt idx="8">
                  <c:v>3</c:v>
                </c:pt>
                <c:pt idx="9">
                  <c:v>4</c:v>
                </c:pt>
                <c:pt idx="10">
                  <c:v>5</c:v>
                </c:pt>
                <c:pt idx="11">
                  <c:v>6</c:v>
                </c:pt>
                <c:pt idx="12">
                  <c:v>7</c:v>
                </c:pt>
                <c:pt idx="13">
                  <c:v>8</c:v>
                </c:pt>
                <c:pt idx="14">
                  <c:v>9</c:v>
                </c:pt>
                <c:pt idx="15">
                  <c:v>9</c:v>
                </c:pt>
                <c:pt idx="16">
                  <c:v>9</c:v>
                </c:pt>
                <c:pt idx="17">
                  <c:v>9</c:v>
                </c:pt>
                <c:pt idx="18">
                  <c:v>9</c:v>
                </c:pt>
                <c:pt idx="19">
                  <c:v>9</c:v>
                </c:pt>
                <c:pt idx="20">
                  <c:v>9</c:v>
                </c:pt>
                <c:pt idx="21">
                  <c:v>9</c:v>
                </c:pt>
                <c:pt idx="22">
                  <c:v>9</c:v>
                </c:pt>
                <c:pt idx="23">
                  <c:v>8</c:v>
                </c:pt>
                <c:pt idx="24">
                  <c:v>7</c:v>
                </c:pt>
                <c:pt idx="25">
                  <c:v>6</c:v>
                </c:pt>
                <c:pt idx="26">
                  <c:v>5</c:v>
                </c:pt>
                <c:pt idx="27">
                  <c:v>4</c:v>
                </c:pt>
                <c:pt idx="28">
                  <c:v>3</c:v>
                </c:pt>
                <c:pt idx="29">
                  <c:v>2</c:v>
                </c:pt>
                <c:pt idx="30">
                  <c:v>1</c:v>
                </c:pt>
                <c:pt idx="31">
                  <c:v>1</c:v>
                </c:pt>
                <c:pt idx="32">
                  <c:v>1</c:v>
                </c:pt>
                <c:pt idx="33">
                  <c:v>1</c:v>
                </c:pt>
                <c:pt idx="34">
                  <c:v>1</c:v>
                </c:pt>
              </c:numCache>
            </c:numRef>
          </c:xVal>
          <c:yVal>
            <c:numRef>
              <c:f>квадрат!$E$2:$E$36</c:f>
              <c:numCache>
                <c:ptCount val="35"/>
                <c:pt idx="0">
                  <c:v>0</c:v>
                </c:pt>
                <c:pt idx="1">
                  <c:v>0</c:v>
                </c:pt>
                <c:pt idx="2">
                  <c:v>1</c:v>
                </c:pt>
                <c:pt idx="3">
                  <c:v>2</c:v>
                </c:pt>
                <c:pt idx="4">
                  <c:v>3</c:v>
                </c:pt>
                <c:pt idx="5">
                  <c:v>4</c:v>
                </c:pt>
                <c:pt idx="6">
                  <c:v>4</c:v>
                </c:pt>
                <c:pt idx="7">
                  <c:v>4</c:v>
                </c:pt>
                <c:pt idx="8">
                  <c:v>4</c:v>
                </c:pt>
                <c:pt idx="9">
                  <c:v>4</c:v>
                </c:pt>
                <c:pt idx="10">
                  <c:v>4</c:v>
                </c:pt>
                <c:pt idx="11">
                  <c:v>4</c:v>
                </c:pt>
                <c:pt idx="12">
                  <c:v>4</c:v>
                </c:pt>
                <c:pt idx="13">
                  <c:v>4</c:v>
                </c:pt>
                <c:pt idx="14">
                  <c:v>4</c:v>
                </c:pt>
                <c:pt idx="15">
                  <c:v>3</c:v>
                </c:pt>
                <c:pt idx="16">
                  <c:v>2</c:v>
                </c:pt>
                <c:pt idx="17">
                  <c:v>1</c:v>
                </c:pt>
                <c:pt idx="18">
                  <c:v>0</c:v>
                </c:pt>
                <c:pt idx="19">
                  <c:v>-1</c:v>
                </c:pt>
                <c:pt idx="20">
                  <c:v>-2</c:v>
                </c:pt>
                <c:pt idx="21">
                  <c:v>-3</c:v>
                </c:pt>
                <c:pt idx="22">
                  <c:v>-4</c:v>
                </c:pt>
                <c:pt idx="23">
                  <c:v>-4</c:v>
                </c:pt>
                <c:pt idx="24">
                  <c:v>-4</c:v>
                </c:pt>
                <c:pt idx="25">
                  <c:v>-4</c:v>
                </c:pt>
                <c:pt idx="26">
                  <c:v>-4</c:v>
                </c:pt>
                <c:pt idx="27">
                  <c:v>-4</c:v>
                </c:pt>
                <c:pt idx="28">
                  <c:v>-4</c:v>
                </c:pt>
                <c:pt idx="29">
                  <c:v>-4</c:v>
                </c:pt>
                <c:pt idx="30">
                  <c:v>-4</c:v>
                </c:pt>
                <c:pt idx="31">
                  <c:v>-3</c:v>
                </c:pt>
                <c:pt idx="32">
                  <c:v>-2</c:v>
                </c:pt>
                <c:pt idx="33">
                  <c:v>-1</c:v>
                </c:pt>
                <c:pt idx="34">
                  <c:v>0</c:v>
                </c:pt>
              </c:numCache>
            </c:numRef>
          </c:yVal>
          <c:smooth val="0"/>
        </c:ser>
        <c:axId val="9116723"/>
        <c:axId val="14941644"/>
      </c:scatterChart>
      <c:valAx>
        <c:axId val="9116723"/>
        <c:scaling>
          <c:orientation val="minMax"/>
          <c:max val="24"/>
        </c:scaling>
        <c:axPos val="b"/>
        <c:delete val="0"/>
        <c:numFmt formatCode="General" sourceLinked="1"/>
        <c:majorTickMark val="out"/>
        <c:minorTickMark val="none"/>
        <c:tickLblPos val="nextTo"/>
        <c:spPr>
          <a:ln w="3175">
            <a:solidFill>
              <a:srgbClr val="000000"/>
            </a:solidFill>
          </a:ln>
        </c:spPr>
        <c:crossAx val="14941644"/>
        <c:crossesAt val="12"/>
        <c:crossBetween val="midCat"/>
        <c:dispUnits/>
        <c:majorUnit val="2"/>
      </c:valAx>
      <c:valAx>
        <c:axId val="14941644"/>
        <c:scaling>
          <c:orientation val="minMax"/>
          <c:max val="24"/>
          <c:min val="0"/>
        </c:scaling>
        <c:axPos val="l"/>
        <c:delete val="0"/>
        <c:numFmt formatCode="General" sourceLinked="1"/>
        <c:majorTickMark val="out"/>
        <c:minorTickMark val="none"/>
        <c:tickLblPos val="nextTo"/>
        <c:spPr>
          <a:ln w="3175">
            <a:solidFill>
              <a:srgbClr val="000000"/>
            </a:solidFill>
          </a:ln>
        </c:spPr>
        <c:crossAx val="9116723"/>
        <c:crossesAt val="12"/>
        <c:crossBetween val="midCat"/>
        <c:dispUnits/>
        <c:majorUnit val="2"/>
        <c:minorUnit val="2"/>
      </c:valAx>
      <c:spPr>
        <a:noFill/>
        <a:ln>
          <a:noFill/>
        </a:ln>
      </c:spPr>
    </c:plotArea>
    <c:plotVisOnly val="1"/>
    <c:dispBlanksAs val="gap"/>
    <c:showDLblsOverMax val="0"/>
  </c:chart>
  <c:spPr>
    <a:noFill/>
    <a:ln>
      <a:noFill/>
    </a:ln>
  </c:spPr>
  <c:txPr>
    <a:bodyPr vert="horz" rot="0"/>
    <a:lstStyle/>
    <a:p>
      <a:pPr>
        <a:defRPr lang="en-US" cap="none" sz="525" b="0" i="0" u="none" baseline="0">
          <a:solidFill>
            <a:srgbClr val="000000"/>
          </a:solidFill>
          <a:latin typeface="Arial Cyr"/>
          <a:ea typeface="Arial Cyr"/>
          <a:cs typeface="Arial Cyr"/>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333399"/>
                </a:solidFill>
                <a:latin typeface="Arial Cyr"/>
                <a:ea typeface="Arial Cyr"/>
                <a:cs typeface="Arial Cyr"/>
              </a:rPr>
              <a:t>Сравнение по количеству типов личности</a:t>
            </a:r>
          </a:p>
        </c:rich>
      </c:tx>
      <c:layout>
        <c:manualLayout>
          <c:xMode val="factor"/>
          <c:yMode val="factor"/>
          <c:x val="0.00925"/>
          <c:y val="0"/>
        </c:manualLayout>
      </c:layout>
      <c:spPr>
        <a:noFill/>
        <a:ln>
          <a:noFill/>
        </a:ln>
      </c:spPr>
    </c:title>
    <c:plotArea>
      <c:layout>
        <c:manualLayout>
          <c:xMode val="edge"/>
          <c:yMode val="edge"/>
          <c:x val="0.0175"/>
          <c:y val="0.2275"/>
          <c:w val="0.9725"/>
          <c:h val="0.681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475" b="0" i="0" u="none" baseline="0">
                    <a:solidFill>
                      <a:srgbClr val="000000"/>
                    </a:solidFill>
                    <a:latin typeface="Arial Cyr"/>
                    <a:ea typeface="Arial Cyr"/>
                    <a:cs typeface="Arial Cyr"/>
                  </a:defRPr>
                </a:pPr>
              </a:p>
            </c:txPr>
            <c:showLegendKey val="0"/>
            <c:showVal val="1"/>
            <c:showBubbleSize val="0"/>
            <c:showCatName val="0"/>
            <c:showSerName val="0"/>
            <c:showPercent val="0"/>
          </c:dLbls>
          <c:val>
            <c:numRef>
              <c:f>'Черновой '!$K$3:$K$34</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ser>
        <c:gapWidth val="100"/>
        <c:axId val="257069"/>
        <c:axId val="2313622"/>
      </c:barChart>
      <c:catAx>
        <c:axId val="257069"/>
        <c:scaling>
          <c:orientation val="minMax"/>
        </c:scaling>
        <c:axPos val="b"/>
        <c:title>
          <c:tx>
            <c:rich>
              <a:bodyPr vert="horz" rot="0" anchor="ctr"/>
              <a:lstStyle/>
              <a:p>
                <a:pPr algn="ctr">
                  <a:defRPr/>
                </a:pPr>
                <a:r>
                  <a:rPr lang="en-US" cap="none" sz="475" b="1" i="0" u="none" baseline="0">
                    <a:solidFill>
                      <a:srgbClr val="000000"/>
                    </a:solidFill>
                    <a:latin typeface="Arial Cyr"/>
                    <a:ea typeface="Arial Cyr"/>
                    <a:cs typeface="Arial Cyr"/>
                  </a:rPr>
                  <a:t>тип</a:t>
                </a:r>
              </a:p>
            </c:rich>
          </c:tx>
          <c:layout>
            <c:manualLayout>
              <c:xMode val="factor"/>
              <c:yMode val="factor"/>
              <c:x val="0"/>
              <c:y val="0.0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475" b="0" i="0" u="none" baseline="0">
                <a:solidFill>
                  <a:srgbClr val="000000"/>
                </a:solidFill>
                <a:latin typeface="Arial Cyr"/>
                <a:ea typeface="Arial Cyr"/>
                <a:cs typeface="Arial Cyr"/>
              </a:defRPr>
            </a:pPr>
          </a:p>
        </c:txPr>
        <c:crossAx val="2313622"/>
        <c:crosses val="autoZero"/>
        <c:auto val="1"/>
        <c:lblOffset val="100"/>
        <c:tickLblSkip val="1"/>
        <c:noMultiLvlLbl val="0"/>
      </c:catAx>
      <c:valAx>
        <c:axId val="2313622"/>
        <c:scaling>
          <c:orientation val="minMax"/>
        </c:scaling>
        <c:axPos val="l"/>
        <c:title>
          <c:tx>
            <c:rich>
              <a:bodyPr vert="horz" rot="-5400000" anchor="ctr"/>
              <a:lstStyle/>
              <a:p>
                <a:pPr algn="ctr">
                  <a:defRPr/>
                </a:pPr>
                <a:r>
                  <a:rPr lang="en-US" cap="none" sz="475" b="1" i="0" u="none" baseline="0">
                    <a:solidFill>
                      <a:srgbClr val="000000"/>
                    </a:solidFill>
                    <a:latin typeface="Arial Cyr"/>
                    <a:ea typeface="Arial Cyr"/>
                    <a:cs typeface="Arial Cyr"/>
                  </a:rPr>
                  <a:t>количество</a:t>
                </a:r>
              </a:p>
            </c:rich>
          </c:tx>
          <c:layout>
            <c:manualLayout>
              <c:xMode val="factor"/>
              <c:yMode val="factor"/>
              <c:x val="0.004"/>
              <c:y val="-0.007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475" b="0" i="0" u="none" baseline="0">
                <a:solidFill>
                  <a:srgbClr val="000000"/>
                </a:solidFill>
                <a:latin typeface="Arial Cyr"/>
                <a:ea typeface="Arial Cyr"/>
                <a:cs typeface="Arial Cyr"/>
              </a:defRPr>
            </a:pPr>
          </a:p>
        </c:txPr>
        <c:crossAx val="25706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425" b="0" i="0" u="none" baseline="0">
          <a:solidFill>
            <a:srgbClr val="000000"/>
          </a:solidFill>
          <a:latin typeface="Arial Cyr"/>
          <a:ea typeface="Arial Cyr"/>
          <a:cs typeface="Arial Cyr"/>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25"/>
          <c:y val="0.03025"/>
          <c:w val="0.80625"/>
          <c:h val="0.94275"/>
        </c:manualLayout>
      </c:layout>
      <c:scatterChart>
        <c:scatterStyle val="line"/>
        <c:varyColors val="0"/>
        <c:ser>
          <c:idx val="0"/>
          <c:order val="0"/>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8100">
                <a:solidFill>
                  <a:srgbClr val="339966"/>
                </a:solidFill>
              </a:ln>
            </c:spPr>
            <c:marker>
              <c:symbol val="diamond"/>
              <c:size val="8"/>
              <c:spPr>
                <a:solidFill>
                  <a:srgbClr val="000080"/>
                </a:solidFill>
                <a:ln>
                  <a:solidFill>
                    <a:srgbClr val="000080"/>
                  </a:solidFill>
                </a:ln>
              </c:spPr>
            </c:marker>
          </c:dPt>
          <c:dPt>
            <c:idx val="1"/>
            <c:spPr>
              <a:ln w="3175">
                <a:noFill/>
              </a:ln>
            </c:spPr>
            <c:marker>
              <c:symbol val="none"/>
            </c:marker>
          </c:dPt>
          <c:xVal>
            <c:numRef>
              <c:f>'квадрат по классу'!$D$2:$D$36</c:f>
              <c:numCache>
                <c:ptCount val="35"/>
                <c:pt idx="0">
                  <c:v>2.6666666666666665</c:v>
                </c:pt>
                <c:pt idx="1">
                  <c:v>-1.3333333333333335</c:v>
                </c:pt>
                <c:pt idx="2">
                  <c:v>-1.3333333333333335</c:v>
                </c:pt>
                <c:pt idx="3">
                  <c:v>-1.3333333333333335</c:v>
                </c:pt>
                <c:pt idx="4">
                  <c:v>-1.3333333333333335</c:v>
                </c:pt>
                <c:pt idx="5">
                  <c:v>-1.3333333333333335</c:v>
                </c:pt>
                <c:pt idx="6">
                  <c:v>-1.3333333333333335</c:v>
                </c:pt>
                <c:pt idx="7">
                  <c:v>-0.3333333333333335</c:v>
                </c:pt>
                <c:pt idx="8">
                  <c:v>0.6666666666666665</c:v>
                </c:pt>
                <c:pt idx="9">
                  <c:v>1.6666666666666665</c:v>
                </c:pt>
                <c:pt idx="10">
                  <c:v>2.6666666666666665</c:v>
                </c:pt>
                <c:pt idx="11">
                  <c:v>3.6666666666666665</c:v>
                </c:pt>
                <c:pt idx="12">
                  <c:v>4.666666666666666</c:v>
                </c:pt>
                <c:pt idx="13">
                  <c:v>5.666666666666666</c:v>
                </c:pt>
                <c:pt idx="14">
                  <c:v>6.666666666666666</c:v>
                </c:pt>
                <c:pt idx="15">
                  <c:v>6.666666666666666</c:v>
                </c:pt>
                <c:pt idx="16">
                  <c:v>6.666666666666666</c:v>
                </c:pt>
                <c:pt idx="17">
                  <c:v>6.666666666666666</c:v>
                </c:pt>
                <c:pt idx="18">
                  <c:v>6.666666666666666</c:v>
                </c:pt>
                <c:pt idx="19">
                  <c:v>6.666666666666666</c:v>
                </c:pt>
                <c:pt idx="20">
                  <c:v>6.666666666666666</c:v>
                </c:pt>
                <c:pt idx="21">
                  <c:v>6.666666666666666</c:v>
                </c:pt>
                <c:pt idx="22">
                  <c:v>6.666666666666666</c:v>
                </c:pt>
                <c:pt idx="23">
                  <c:v>5.666666666666666</c:v>
                </c:pt>
                <c:pt idx="24">
                  <c:v>4.666666666666666</c:v>
                </c:pt>
                <c:pt idx="25">
                  <c:v>3.666666666666666</c:v>
                </c:pt>
                <c:pt idx="26">
                  <c:v>2.666666666666666</c:v>
                </c:pt>
                <c:pt idx="27">
                  <c:v>1.666666666666666</c:v>
                </c:pt>
                <c:pt idx="28">
                  <c:v>0.6666666666666661</c:v>
                </c:pt>
                <c:pt idx="29">
                  <c:v>-0.3333333333333339</c:v>
                </c:pt>
                <c:pt idx="30">
                  <c:v>-1.333333333333334</c:v>
                </c:pt>
                <c:pt idx="31">
                  <c:v>-1.3333333333333335</c:v>
                </c:pt>
                <c:pt idx="32">
                  <c:v>-1.3333333333333335</c:v>
                </c:pt>
                <c:pt idx="33">
                  <c:v>-1.3333333333333335</c:v>
                </c:pt>
                <c:pt idx="34">
                  <c:v>-1.3333333333333335</c:v>
                </c:pt>
              </c:numCache>
            </c:numRef>
          </c:xVal>
          <c:yVal>
            <c:numRef>
              <c:f>'квадрат по классу'!$E$2:$E$36</c:f>
              <c:numCache>
                <c:ptCount val="35"/>
                <c:pt idx="0">
                  <c:v>0</c:v>
                </c:pt>
                <c:pt idx="1">
                  <c:v>0</c:v>
                </c:pt>
                <c:pt idx="2">
                  <c:v>1</c:v>
                </c:pt>
                <c:pt idx="3">
                  <c:v>2</c:v>
                </c:pt>
                <c:pt idx="4">
                  <c:v>3</c:v>
                </c:pt>
                <c:pt idx="5">
                  <c:v>4</c:v>
                </c:pt>
                <c:pt idx="6">
                  <c:v>4</c:v>
                </c:pt>
                <c:pt idx="7">
                  <c:v>4</c:v>
                </c:pt>
                <c:pt idx="8">
                  <c:v>4</c:v>
                </c:pt>
                <c:pt idx="9">
                  <c:v>4</c:v>
                </c:pt>
                <c:pt idx="10">
                  <c:v>4</c:v>
                </c:pt>
                <c:pt idx="11">
                  <c:v>4</c:v>
                </c:pt>
                <c:pt idx="12">
                  <c:v>4</c:v>
                </c:pt>
                <c:pt idx="13">
                  <c:v>4</c:v>
                </c:pt>
                <c:pt idx="14">
                  <c:v>4</c:v>
                </c:pt>
                <c:pt idx="15">
                  <c:v>3</c:v>
                </c:pt>
                <c:pt idx="16">
                  <c:v>2</c:v>
                </c:pt>
                <c:pt idx="17">
                  <c:v>1</c:v>
                </c:pt>
                <c:pt idx="18">
                  <c:v>0</c:v>
                </c:pt>
                <c:pt idx="19">
                  <c:v>-1</c:v>
                </c:pt>
                <c:pt idx="20">
                  <c:v>-2</c:v>
                </c:pt>
                <c:pt idx="21">
                  <c:v>-3</c:v>
                </c:pt>
                <c:pt idx="22">
                  <c:v>-4</c:v>
                </c:pt>
                <c:pt idx="23">
                  <c:v>-4</c:v>
                </c:pt>
                <c:pt idx="24">
                  <c:v>-4</c:v>
                </c:pt>
                <c:pt idx="25">
                  <c:v>-4</c:v>
                </c:pt>
                <c:pt idx="26">
                  <c:v>-4</c:v>
                </c:pt>
                <c:pt idx="27">
                  <c:v>-4</c:v>
                </c:pt>
                <c:pt idx="28">
                  <c:v>-4</c:v>
                </c:pt>
                <c:pt idx="29">
                  <c:v>-4</c:v>
                </c:pt>
                <c:pt idx="30">
                  <c:v>-4</c:v>
                </c:pt>
                <c:pt idx="31">
                  <c:v>-3</c:v>
                </c:pt>
                <c:pt idx="32">
                  <c:v>-2</c:v>
                </c:pt>
                <c:pt idx="33">
                  <c:v>-1</c:v>
                </c:pt>
                <c:pt idx="34">
                  <c:v>0</c:v>
                </c:pt>
              </c:numCache>
            </c:numRef>
          </c:yVal>
          <c:smooth val="0"/>
        </c:ser>
        <c:axId val="20822599"/>
        <c:axId val="53185664"/>
      </c:scatterChart>
      <c:valAx>
        <c:axId val="20822599"/>
        <c:scaling>
          <c:orientation val="minMax"/>
          <c:max val="24"/>
        </c:scaling>
        <c:axPos val="b"/>
        <c:delete val="0"/>
        <c:numFmt formatCode="General" sourceLinked="1"/>
        <c:majorTickMark val="out"/>
        <c:minorTickMark val="none"/>
        <c:tickLblPos val="nextTo"/>
        <c:spPr>
          <a:ln w="3175">
            <a:solidFill>
              <a:srgbClr val="000000"/>
            </a:solidFill>
          </a:ln>
        </c:spPr>
        <c:crossAx val="53185664"/>
        <c:crossesAt val="12"/>
        <c:crossBetween val="midCat"/>
        <c:dispUnits/>
        <c:majorUnit val="2"/>
      </c:valAx>
      <c:valAx>
        <c:axId val="53185664"/>
        <c:scaling>
          <c:orientation val="minMax"/>
          <c:max val="24"/>
          <c:min val="0"/>
        </c:scaling>
        <c:axPos val="l"/>
        <c:delete val="0"/>
        <c:numFmt formatCode="General" sourceLinked="1"/>
        <c:majorTickMark val="out"/>
        <c:minorTickMark val="none"/>
        <c:tickLblPos val="nextTo"/>
        <c:spPr>
          <a:ln w="3175">
            <a:solidFill>
              <a:srgbClr val="000000"/>
            </a:solidFill>
          </a:ln>
        </c:spPr>
        <c:crossAx val="20822599"/>
        <c:crossesAt val="12"/>
        <c:crossBetween val="midCat"/>
        <c:dispUnits/>
        <c:majorUnit val="2"/>
        <c:minorUnit val="2"/>
      </c:valAx>
      <c:spPr>
        <a:noFill/>
        <a:ln>
          <a:noFill/>
        </a:ln>
      </c:spPr>
    </c:plotArea>
    <c:plotVisOnly val="1"/>
    <c:dispBlanksAs val="gap"/>
    <c:showDLblsOverMax val="0"/>
  </c:chart>
  <c:spPr>
    <a:noFill/>
    <a:ln>
      <a:noFill/>
    </a:ln>
  </c:spPr>
  <c:txPr>
    <a:bodyPr vert="horz" rot="0"/>
    <a:lstStyle/>
    <a:p>
      <a:pPr>
        <a:defRPr lang="en-US" cap="none" sz="525" b="0" i="0" u="none" baseline="0">
          <a:solidFill>
            <a:srgbClr val="000000"/>
          </a:solidFill>
          <a:latin typeface="Arial Cyr"/>
          <a:ea typeface="Arial Cyr"/>
          <a:cs typeface="Arial Cyr"/>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8"/>
          <c:w val="0.80675"/>
          <c:h val="0.94175"/>
        </c:manualLayout>
      </c:layout>
      <c:scatterChart>
        <c:scatterStyle val="lineMarker"/>
        <c:varyColors val="0"/>
        <c:ser>
          <c:idx val="0"/>
          <c:order val="0"/>
          <c:spPr>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8080"/>
              </a:solidFill>
              <a:ln>
                <a:solidFill>
                  <a:srgbClr val="808080"/>
                </a:solidFill>
              </a:ln>
            </c:spPr>
          </c:marker>
          <c:dPt>
            <c:idx val="0"/>
            <c:spPr>
              <a:ln w="38100">
                <a:solidFill>
                  <a:srgbClr val="808080"/>
                </a:solidFill>
              </a:ln>
            </c:spPr>
            <c:marker>
              <c:size val="5"/>
              <c:spPr>
                <a:solidFill>
                  <a:srgbClr val="808080"/>
                </a:solidFill>
                <a:ln>
                  <a:solidFill>
                    <a:srgbClr val="808080"/>
                  </a:solidFill>
                </a:ln>
              </c:spPr>
            </c:marker>
          </c:dPt>
          <c:dPt>
            <c:idx val="1"/>
            <c:spPr>
              <a:ln w="3175">
                <a:noFill/>
              </a:ln>
            </c:spPr>
            <c:marker>
              <c:size val="5"/>
              <c:spPr>
                <a:solidFill>
                  <a:srgbClr val="808080"/>
                </a:solidFill>
                <a:ln>
                  <a:solidFill>
                    <a:srgbClr val="808080"/>
                  </a:solidFill>
                </a:ln>
              </c:spPr>
            </c:marker>
          </c:dPt>
          <c:xVal>
            <c:numRef>
              <c:f>квадрат!$D$2:$D$36</c:f>
              <c:numCache>
                <c:ptCount val="35"/>
                <c:pt idx="0">
                  <c:v>5</c:v>
                </c:pt>
                <c:pt idx="1">
                  <c:v>1</c:v>
                </c:pt>
                <c:pt idx="2">
                  <c:v>1</c:v>
                </c:pt>
                <c:pt idx="3">
                  <c:v>1</c:v>
                </c:pt>
                <c:pt idx="4">
                  <c:v>1</c:v>
                </c:pt>
                <c:pt idx="5">
                  <c:v>1</c:v>
                </c:pt>
                <c:pt idx="6">
                  <c:v>1</c:v>
                </c:pt>
                <c:pt idx="7">
                  <c:v>2</c:v>
                </c:pt>
                <c:pt idx="8">
                  <c:v>3</c:v>
                </c:pt>
                <c:pt idx="9">
                  <c:v>4</c:v>
                </c:pt>
                <c:pt idx="10">
                  <c:v>5</c:v>
                </c:pt>
                <c:pt idx="11">
                  <c:v>6</c:v>
                </c:pt>
                <c:pt idx="12">
                  <c:v>7</c:v>
                </c:pt>
                <c:pt idx="13">
                  <c:v>8</c:v>
                </c:pt>
                <c:pt idx="14">
                  <c:v>9</c:v>
                </c:pt>
                <c:pt idx="15">
                  <c:v>9</c:v>
                </c:pt>
                <c:pt idx="16">
                  <c:v>9</c:v>
                </c:pt>
                <c:pt idx="17">
                  <c:v>9</c:v>
                </c:pt>
                <c:pt idx="18">
                  <c:v>9</c:v>
                </c:pt>
                <c:pt idx="19">
                  <c:v>9</c:v>
                </c:pt>
                <c:pt idx="20">
                  <c:v>9</c:v>
                </c:pt>
                <c:pt idx="21">
                  <c:v>9</c:v>
                </c:pt>
                <c:pt idx="22">
                  <c:v>9</c:v>
                </c:pt>
                <c:pt idx="23">
                  <c:v>8</c:v>
                </c:pt>
                <c:pt idx="24">
                  <c:v>7</c:v>
                </c:pt>
                <c:pt idx="25">
                  <c:v>6</c:v>
                </c:pt>
                <c:pt idx="26">
                  <c:v>5</c:v>
                </c:pt>
                <c:pt idx="27">
                  <c:v>4</c:v>
                </c:pt>
                <c:pt idx="28">
                  <c:v>3</c:v>
                </c:pt>
                <c:pt idx="29">
                  <c:v>2</c:v>
                </c:pt>
                <c:pt idx="30">
                  <c:v>1</c:v>
                </c:pt>
                <c:pt idx="31">
                  <c:v>1</c:v>
                </c:pt>
                <c:pt idx="32">
                  <c:v>1</c:v>
                </c:pt>
                <c:pt idx="33">
                  <c:v>1</c:v>
                </c:pt>
                <c:pt idx="34">
                  <c:v>1</c:v>
                </c:pt>
              </c:numCache>
            </c:numRef>
          </c:xVal>
          <c:yVal>
            <c:numRef>
              <c:f>квадрат!$E$2:$E$36</c:f>
              <c:numCache>
                <c:ptCount val="35"/>
                <c:pt idx="0">
                  <c:v>0</c:v>
                </c:pt>
                <c:pt idx="1">
                  <c:v>0</c:v>
                </c:pt>
                <c:pt idx="2">
                  <c:v>1</c:v>
                </c:pt>
                <c:pt idx="3">
                  <c:v>2</c:v>
                </c:pt>
                <c:pt idx="4">
                  <c:v>3</c:v>
                </c:pt>
                <c:pt idx="5">
                  <c:v>4</c:v>
                </c:pt>
                <c:pt idx="6">
                  <c:v>4</c:v>
                </c:pt>
                <c:pt idx="7">
                  <c:v>4</c:v>
                </c:pt>
                <c:pt idx="8">
                  <c:v>4</c:v>
                </c:pt>
                <c:pt idx="9">
                  <c:v>4</c:v>
                </c:pt>
                <c:pt idx="10">
                  <c:v>4</c:v>
                </c:pt>
                <c:pt idx="11">
                  <c:v>4</c:v>
                </c:pt>
                <c:pt idx="12">
                  <c:v>4</c:v>
                </c:pt>
                <c:pt idx="13">
                  <c:v>4</c:v>
                </c:pt>
                <c:pt idx="14">
                  <c:v>4</c:v>
                </c:pt>
                <c:pt idx="15">
                  <c:v>3</c:v>
                </c:pt>
                <c:pt idx="16">
                  <c:v>2</c:v>
                </c:pt>
                <c:pt idx="17">
                  <c:v>1</c:v>
                </c:pt>
                <c:pt idx="18">
                  <c:v>0</c:v>
                </c:pt>
                <c:pt idx="19">
                  <c:v>-1</c:v>
                </c:pt>
                <c:pt idx="20">
                  <c:v>-2</c:v>
                </c:pt>
                <c:pt idx="21">
                  <c:v>-3</c:v>
                </c:pt>
                <c:pt idx="22">
                  <c:v>-4</c:v>
                </c:pt>
                <c:pt idx="23">
                  <c:v>-4</c:v>
                </c:pt>
                <c:pt idx="24">
                  <c:v>-4</c:v>
                </c:pt>
                <c:pt idx="25">
                  <c:v>-4</c:v>
                </c:pt>
                <c:pt idx="26">
                  <c:v>-4</c:v>
                </c:pt>
                <c:pt idx="27">
                  <c:v>-4</c:v>
                </c:pt>
                <c:pt idx="28">
                  <c:v>-4</c:v>
                </c:pt>
                <c:pt idx="29">
                  <c:v>-4</c:v>
                </c:pt>
                <c:pt idx="30">
                  <c:v>-4</c:v>
                </c:pt>
                <c:pt idx="31">
                  <c:v>-3</c:v>
                </c:pt>
                <c:pt idx="32">
                  <c:v>-2</c:v>
                </c:pt>
                <c:pt idx="33">
                  <c:v>-1</c:v>
                </c:pt>
                <c:pt idx="34">
                  <c:v>0</c:v>
                </c:pt>
              </c:numCache>
            </c:numRef>
          </c:yVal>
          <c:smooth val="0"/>
        </c:ser>
        <c:axId val="8908929"/>
        <c:axId val="13071498"/>
      </c:scatterChart>
      <c:valAx>
        <c:axId val="8908929"/>
        <c:scaling>
          <c:orientation val="minMax"/>
          <c:max val="24"/>
        </c:scaling>
        <c:axPos val="b"/>
        <c:delete val="0"/>
        <c:numFmt formatCode="General" sourceLinked="1"/>
        <c:majorTickMark val="out"/>
        <c:minorTickMark val="none"/>
        <c:tickLblPos val="nextTo"/>
        <c:spPr>
          <a:ln w="3175">
            <a:solidFill>
              <a:srgbClr val="000000"/>
            </a:solidFill>
          </a:ln>
        </c:spPr>
        <c:crossAx val="13071498"/>
        <c:crossesAt val="12"/>
        <c:crossBetween val="midCat"/>
        <c:dispUnits/>
        <c:majorUnit val="2"/>
      </c:valAx>
      <c:valAx>
        <c:axId val="13071498"/>
        <c:scaling>
          <c:orientation val="minMax"/>
          <c:max val="24"/>
          <c:min val="0"/>
        </c:scaling>
        <c:axPos val="l"/>
        <c:delete val="0"/>
        <c:numFmt formatCode="General" sourceLinked="1"/>
        <c:majorTickMark val="out"/>
        <c:minorTickMark val="none"/>
        <c:tickLblPos val="nextTo"/>
        <c:spPr>
          <a:ln w="3175">
            <a:solidFill>
              <a:srgbClr val="000000"/>
            </a:solidFill>
          </a:ln>
        </c:spPr>
        <c:crossAx val="8908929"/>
        <c:crossesAt val="12"/>
        <c:crossBetween val="midCat"/>
        <c:dispUnits/>
        <c:majorUnit val="2"/>
        <c:minorUnit val="2"/>
      </c:valAx>
      <c:spPr>
        <a:noFill/>
        <a:ln w="12700">
          <a:solidFill>
            <a:srgbClr val="FFFFFF"/>
          </a:solidFill>
        </a:ln>
      </c:spPr>
    </c:plotArea>
    <c:plotVisOnly val="1"/>
    <c:dispBlanksAs val="gap"/>
    <c:showDLblsOverMax val="0"/>
  </c:chart>
  <c:spPr>
    <a:noFill/>
    <a:ln>
      <a:noFill/>
    </a:ln>
  </c:spPr>
  <c:txPr>
    <a:bodyPr vert="horz" rot="0"/>
    <a:lstStyle/>
    <a:p>
      <a:pPr>
        <a:defRPr lang="en-US" cap="none" sz="525" b="0" i="0" u="none" baseline="0">
          <a:solidFill>
            <a:srgbClr val="000000"/>
          </a:solidFill>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jpeg"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35</xdr:row>
      <xdr:rowOff>133350</xdr:rowOff>
    </xdr:from>
    <xdr:to>
      <xdr:col>4</xdr:col>
      <xdr:colOff>685800</xdr:colOff>
      <xdr:row>51</xdr:row>
      <xdr:rowOff>76200</xdr:rowOff>
    </xdr:to>
    <xdr:grpSp>
      <xdr:nvGrpSpPr>
        <xdr:cNvPr id="1" name="Group 2"/>
        <xdr:cNvGrpSpPr>
          <a:grpSpLocks/>
        </xdr:cNvGrpSpPr>
      </xdr:nvGrpSpPr>
      <xdr:grpSpPr>
        <a:xfrm>
          <a:off x="695325" y="5867400"/>
          <a:ext cx="3505200" cy="2533650"/>
          <a:chOff x="510" y="112"/>
          <a:chExt cx="287" cy="275"/>
        </a:xfrm>
        <a:solidFill>
          <a:srgbClr val="FFFFFF"/>
        </a:solidFill>
      </xdr:grpSpPr>
      <xdr:grpSp>
        <xdr:nvGrpSpPr>
          <xdr:cNvPr id="2" name="Group 3"/>
          <xdr:cNvGrpSpPr>
            <a:grpSpLocks/>
          </xdr:cNvGrpSpPr>
        </xdr:nvGrpSpPr>
        <xdr:grpSpPr>
          <a:xfrm>
            <a:off x="650" y="112"/>
            <a:ext cx="139" cy="131"/>
            <a:chOff x="926" y="361"/>
            <a:chExt cx="138" cy="131"/>
          </a:xfrm>
          <a:solidFill>
            <a:srgbClr val="FFFFFF"/>
          </a:solidFill>
        </xdr:grpSpPr>
        <xdr:sp fLocksText="0">
          <xdr:nvSpPr>
            <xdr:cNvPr id="3" name="Text Box 40"/>
            <xdr:cNvSpPr txBox="1">
              <a:spLocks noChangeArrowheads="1"/>
            </xdr:cNvSpPr>
          </xdr:nvSpPr>
          <xdr:spPr>
            <a:xfrm>
              <a:off x="926" y="361"/>
              <a:ext cx="138" cy="131"/>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4" name="Text Box 50"/>
            <xdr:cNvSpPr txBox="1">
              <a:spLocks noChangeArrowheads="1"/>
            </xdr:cNvSpPr>
          </xdr:nvSpPr>
          <xdr:spPr>
            <a:xfrm>
              <a:off x="926" y="366"/>
              <a:ext cx="135" cy="122"/>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Благоприятна цикличная работа, чередование периодов больших усилий и спокойной деятельности
</a:t>
              </a:r>
            </a:p>
          </xdr:txBody>
        </xdr:sp>
      </xdr:grpSp>
      <xdr:grpSp>
        <xdr:nvGrpSpPr>
          <xdr:cNvPr id="5" name="Group 6"/>
          <xdr:cNvGrpSpPr>
            <a:grpSpLocks/>
          </xdr:cNvGrpSpPr>
        </xdr:nvGrpSpPr>
        <xdr:grpSpPr>
          <a:xfrm>
            <a:off x="510" y="112"/>
            <a:ext cx="138" cy="131"/>
            <a:chOff x="1061" y="501"/>
            <a:chExt cx="138" cy="131"/>
          </a:xfrm>
          <a:solidFill>
            <a:srgbClr val="FFFFFF"/>
          </a:solidFill>
        </xdr:grpSpPr>
        <xdr:sp fLocksText="0">
          <xdr:nvSpPr>
            <xdr:cNvPr id="6" name="Text Box 41"/>
            <xdr:cNvSpPr txBox="1">
              <a:spLocks noChangeArrowheads="1"/>
            </xdr:cNvSpPr>
          </xdr:nvSpPr>
          <xdr:spPr>
            <a:xfrm>
              <a:off x="1061" y="501"/>
              <a:ext cx="138" cy="131"/>
            </a:xfrm>
            <a:prstGeom prst="rect">
              <a:avLst/>
            </a:prstGeom>
            <a:solidFill>
              <a:srgbClr val="DBDBDB"/>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7" name="Text Box 53"/>
            <xdr:cNvSpPr txBox="1">
              <a:spLocks noChangeArrowheads="1"/>
            </xdr:cNvSpPr>
          </xdr:nvSpPr>
          <xdr:spPr>
            <a:xfrm>
              <a:off x="1064" y="508"/>
              <a:ext cx="119" cy="119"/>
            </a:xfrm>
            <a:prstGeom prst="rect">
              <a:avLst/>
            </a:prstGeom>
            <a:solidFill>
              <a:srgbClr val="FFFFFF"/>
            </a:solidFill>
            <a:ln w="9525" cmpd="sng">
              <a:noFill/>
            </a:ln>
          </xdr:spPr>
          <xdr:txBody>
            <a:bodyPr vertOverflow="clip" wrap="square"/>
            <a:p>
              <a:pPr algn="l">
                <a:defRPr/>
              </a:pPr>
              <a:r>
                <a:rPr lang="en-US" cap="none" sz="950" b="0" i="0" u="none" baseline="0">
                  <a:solidFill>
                    <a:srgbClr val="000000"/>
                  </a:solidFill>
                  <a:latin typeface="Arial Cyr"/>
                  <a:ea typeface="Arial Cyr"/>
                  <a:cs typeface="Arial Cyr"/>
                </a:rPr>
                <a:t>Подходит работа с тонкими ручными умениями. Противопоказаны профессии с неожиданностями и сложностями.</a:t>
              </a:r>
              <a:r>
                <a:rPr lang="en-US" cap="none" sz="1000" b="0" i="0" u="none" baseline="0">
                  <a:solidFill>
                    <a:srgbClr val="000000"/>
                  </a:solidFill>
                  <a:latin typeface="Arial Cyr"/>
                  <a:ea typeface="Arial Cyr"/>
                  <a:cs typeface="Arial Cyr"/>
                </a:rPr>
                <a:t>
</a:t>
              </a:r>
              <a:r>
                <a:rPr lang="en-US" cap="none" sz="1000" b="0" i="0" u="none" baseline="0">
                  <a:solidFill>
                    <a:srgbClr val="000000"/>
                  </a:solidFill>
                  <a:latin typeface="Arial Cyr"/>
                  <a:ea typeface="Arial Cyr"/>
                  <a:cs typeface="Arial Cyr"/>
                </a:rPr>
                <a:t>
</a:t>
              </a:r>
            </a:p>
          </xdr:txBody>
        </xdr:sp>
      </xdr:grpSp>
      <xdr:grpSp>
        <xdr:nvGrpSpPr>
          <xdr:cNvPr id="8" name="Group 9"/>
          <xdr:cNvGrpSpPr>
            <a:grpSpLocks/>
          </xdr:cNvGrpSpPr>
        </xdr:nvGrpSpPr>
        <xdr:grpSpPr>
          <a:xfrm>
            <a:off x="510" y="246"/>
            <a:ext cx="138" cy="133"/>
            <a:chOff x="509" y="256"/>
            <a:chExt cx="138" cy="133"/>
          </a:xfrm>
          <a:solidFill>
            <a:srgbClr val="FFFFFF"/>
          </a:solidFill>
        </xdr:grpSpPr>
        <xdr:sp fLocksText="0">
          <xdr:nvSpPr>
            <xdr:cNvPr id="9" name="Text Box 42"/>
            <xdr:cNvSpPr txBox="1">
              <a:spLocks noChangeArrowheads="1"/>
            </xdr:cNvSpPr>
          </xdr:nvSpPr>
          <xdr:spPr>
            <a:xfrm>
              <a:off x="509" y="256"/>
              <a:ext cx="138" cy="132"/>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0" name="Text Box 52"/>
            <xdr:cNvSpPr txBox="1">
              <a:spLocks noChangeArrowheads="1"/>
            </xdr:cNvSpPr>
          </xdr:nvSpPr>
          <xdr:spPr>
            <a:xfrm>
              <a:off x="517" y="270"/>
              <a:ext cx="113" cy="119"/>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Сложна разнообразная работа, но привычный режим не предоставляет трудности
</a:t>
              </a:r>
              <a:r>
                <a:rPr lang="en-US" cap="none" sz="1000" b="0" i="0" u="none" baseline="0">
                  <a:solidFill>
                    <a:srgbClr val="000000"/>
                  </a:solidFill>
                  <a:latin typeface="Arial Cyr"/>
                  <a:ea typeface="Arial Cyr"/>
                  <a:cs typeface="Arial Cyr"/>
                </a:rPr>
                <a:t>
</a:t>
              </a:r>
            </a:p>
          </xdr:txBody>
        </xdr:sp>
      </xdr:grpSp>
      <xdr:grpSp>
        <xdr:nvGrpSpPr>
          <xdr:cNvPr id="11" name="Group 12"/>
          <xdr:cNvGrpSpPr>
            <a:grpSpLocks/>
          </xdr:cNvGrpSpPr>
        </xdr:nvGrpSpPr>
        <xdr:grpSpPr>
          <a:xfrm>
            <a:off x="648" y="246"/>
            <a:ext cx="149" cy="141"/>
            <a:chOff x="648" y="246"/>
            <a:chExt cx="149" cy="141"/>
          </a:xfrm>
          <a:solidFill>
            <a:srgbClr val="FFFFFF"/>
          </a:solidFill>
        </xdr:grpSpPr>
        <xdr:sp fLocksText="0">
          <xdr:nvSpPr>
            <xdr:cNvPr id="12" name="Text Box 43"/>
            <xdr:cNvSpPr txBox="1">
              <a:spLocks noChangeArrowheads="1"/>
            </xdr:cNvSpPr>
          </xdr:nvSpPr>
          <xdr:spPr>
            <a:xfrm>
              <a:off x="651" y="246"/>
              <a:ext cx="138" cy="132"/>
            </a:xfrm>
            <a:prstGeom prst="rect">
              <a:avLst/>
            </a:prstGeom>
            <a:solidFill>
              <a:srgbClr val="FF0000">
                <a:alpha val="73000"/>
              </a:srgbClr>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3" name="Text Box 51"/>
            <xdr:cNvSpPr txBox="1">
              <a:spLocks noChangeArrowheads="1"/>
            </xdr:cNvSpPr>
          </xdr:nvSpPr>
          <xdr:spPr>
            <a:xfrm>
              <a:off x="648" y="255"/>
              <a:ext cx="149" cy="132"/>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Интересна разнообразная работа, новые задания. Профессии с частым и интенсивным </a:t>
              </a:r>
              <a:r>
                <a:rPr lang="en-US" cap="none" sz="900" b="0" i="0" u="none" baseline="0">
                  <a:solidFill>
                    <a:srgbClr val="000000"/>
                  </a:solidFill>
                  <a:latin typeface="Arial Cyr"/>
                  <a:ea typeface="Arial Cyr"/>
                  <a:cs typeface="Arial Cyr"/>
                </a:rPr>
                <a:t>общением </a:t>
              </a:r>
              <a:r>
                <a:rPr lang="en-US" cap="none" sz="1000" b="0" i="0" u="none" baseline="0">
                  <a:solidFill>
                    <a:srgbClr val="000000"/>
                  </a:solidFill>
                  <a:latin typeface="Arial Cyr"/>
                  <a:ea typeface="Arial Cyr"/>
                  <a:cs typeface="Arial Cyr"/>
                </a:rPr>
                <a:t>и организацией деятельности других людей
</a:t>
              </a:r>
            </a:p>
          </xdr:txBody>
        </xdr:sp>
      </xdr:grpSp>
    </xdr:grpSp>
    <xdr:clientData/>
  </xdr:twoCellAnchor>
  <xdr:twoCellAnchor editAs="oneCell">
    <xdr:from>
      <xdr:col>5</xdr:col>
      <xdr:colOff>238125</xdr:colOff>
      <xdr:row>34</xdr:row>
      <xdr:rowOff>9525</xdr:rowOff>
    </xdr:from>
    <xdr:to>
      <xdr:col>10</xdr:col>
      <xdr:colOff>333375</xdr:colOff>
      <xdr:row>51</xdr:row>
      <xdr:rowOff>47625</xdr:rowOff>
    </xdr:to>
    <xdr:pic>
      <xdr:nvPicPr>
        <xdr:cNvPr id="14" name="Picture 26" descr="aizenk_epi"/>
        <xdr:cNvPicPr preferRelativeResize="1">
          <a:picLocks noChangeAspect="1"/>
        </xdr:cNvPicPr>
      </xdr:nvPicPr>
      <xdr:blipFill>
        <a:blip r:embed="rId1"/>
        <a:stretch>
          <a:fillRect/>
        </a:stretch>
      </xdr:blipFill>
      <xdr:spPr>
        <a:xfrm>
          <a:off x="4448175" y="5581650"/>
          <a:ext cx="3571875" cy="2790825"/>
        </a:xfrm>
        <a:prstGeom prst="rect">
          <a:avLst/>
        </a:prstGeom>
        <a:noFill/>
        <a:ln w="9525" cmpd="sng">
          <a:solidFill>
            <a:srgbClr val="000000"/>
          </a:solidFill>
          <a:headEnd type="none"/>
          <a:tailEnd type="none"/>
        </a:ln>
      </xdr:spPr>
    </xdr:pic>
    <xdr:clientData/>
  </xdr:twoCellAnchor>
  <xdr:twoCellAnchor>
    <xdr:from>
      <xdr:col>5</xdr:col>
      <xdr:colOff>247650</xdr:colOff>
      <xdr:row>34</xdr:row>
      <xdr:rowOff>9525</xdr:rowOff>
    </xdr:from>
    <xdr:to>
      <xdr:col>5</xdr:col>
      <xdr:colOff>600075</xdr:colOff>
      <xdr:row>35</xdr:row>
      <xdr:rowOff>161925</xdr:rowOff>
    </xdr:to>
    <xdr:sp>
      <xdr:nvSpPr>
        <xdr:cNvPr id="15" name="TextBox 17"/>
        <xdr:cNvSpPr txBox="1">
          <a:spLocks noChangeArrowheads="1"/>
        </xdr:cNvSpPr>
      </xdr:nvSpPr>
      <xdr:spPr>
        <a:xfrm>
          <a:off x="4457700" y="5581650"/>
          <a:ext cx="352425" cy="314325"/>
        </a:xfrm>
        <a:prstGeom prst="rect">
          <a:avLst/>
        </a:prstGeom>
        <a:solidFill>
          <a:srgbClr val="FFFFFF"/>
        </a:solidFill>
        <a:ln w="9525" cmpd="sng">
          <a:noFill/>
        </a:ln>
      </xdr:spPr>
      <xdr:txBody>
        <a:bodyPr vertOverflow="clip" wrap="square"/>
        <a:p>
          <a:pPr algn="l">
            <a:defRPr/>
          </a:pPr>
          <a:r>
            <a:rPr lang="en-US" cap="none" sz="1100" b="1" i="1" u="none" baseline="0">
              <a:solidFill>
                <a:srgbClr val="FF0000"/>
              </a:solidFill>
            </a:rPr>
            <a:t>М</a:t>
          </a:r>
        </a:p>
      </xdr:txBody>
    </xdr:sp>
    <xdr:clientData/>
  </xdr:twoCellAnchor>
  <xdr:twoCellAnchor>
    <xdr:from>
      <xdr:col>9</xdr:col>
      <xdr:colOff>676275</xdr:colOff>
      <xdr:row>34</xdr:row>
      <xdr:rowOff>19050</xdr:rowOff>
    </xdr:from>
    <xdr:to>
      <xdr:col>10</xdr:col>
      <xdr:colOff>323850</xdr:colOff>
      <xdr:row>36</xdr:row>
      <xdr:rowOff>9525</xdr:rowOff>
    </xdr:to>
    <xdr:sp>
      <xdr:nvSpPr>
        <xdr:cNvPr id="16" name="TextBox 19"/>
        <xdr:cNvSpPr txBox="1">
          <a:spLocks noChangeArrowheads="1"/>
        </xdr:cNvSpPr>
      </xdr:nvSpPr>
      <xdr:spPr>
        <a:xfrm>
          <a:off x="7667625" y="5591175"/>
          <a:ext cx="342900" cy="314325"/>
        </a:xfrm>
        <a:prstGeom prst="rect">
          <a:avLst/>
        </a:prstGeom>
        <a:solidFill>
          <a:srgbClr val="FFFFFF"/>
        </a:solidFill>
        <a:ln w="9525" cmpd="sng">
          <a:noFill/>
        </a:ln>
      </xdr:spPr>
      <xdr:txBody>
        <a:bodyPr vertOverflow="clip" wrap="square"/>
        <a:p>
          <a:pPr algn="l">
            <a:defRPr/>
          </a:pPr>
          <a:r>
            <a:rPr lang="en-US" cap="none" sz="1100" b="1" i="1" u="none" baseline="0">
              <a:solidFill>
                <a:srgbClr val="FF0000"/>
              </a:solidFill>
            </a:rPr>
            <a:t>Х</a:t>
          </a:r>
        </a:p>
      </xdr:txBody>
    </xdr:sp>
    <xdr:clientData/>
  </xdr:twoCellAnchor>
  <xdr:twoCellAnchor>
    <xdr:from>
      <xdr:col>9</xdr:col>
      <xdr:colOff>638175</xdr:colOff>
      <xdr:row>49</xdr:row>
      <xdr:rowOff>114300</xdr:rowOff>
    </xdr:from>
    <xdr:to>
      <xdr:col>10</xdr:col>
      <xdr:colOff>257175</xdr:colOff>
      <xdr:row>51</xdr:row>
      <xdr:rowOff>19050</xdr:rowOff>
    </xdr:to>
    <xdr:sp>
      <xdr:nvSpPr>
        <xdr:cNvPr id="17" name="TextBox 20"/>
        <xdr:cNvSpPr txBox="1">
          <a:spLocks noChangeArrowheads="1"/>
        </xdr:cNvSpPr>
      </xdr:nvSpPr>
      <xdr:spPr>
        <a:xfrm>
          <a:off x="7629525" y="8115300"/>
          <a:ext cx="314325" cy="228600"/>
        </a:xfrm>
        <a:prstGeom prst="rect">
          <a:avLst/>
        </a:prstGeom>
        <a:solidFill>
          <a:srgbClr val="FFFFFF"/>
        </a:solidFill>
        <a:ln w="9525" cmpd="sng">
          <a:noFill/>
        </a:ln>
      </xdr:spPr>
      <xdr:txBody>
        <a:bodyPr vertOverflow="clip" wrap="square"/>
        <a:p>
          <a:pPr algn="l">
            <a:defRPr/>
          </a:pPr>
          <a:r>
            <a:rPr lang="en-US" cap="none" sz="1100" b="1" i="1" u="none" baseline="0">
              <a:solidFill>
                <a:srgbClr val="FF0000"/>
              </a:solidFill>
            </a:rPr>
            <a:t>С</a:t>
          </a:r>
        </a:p>
      </xdr:txBody>
    </xdr:sp>
    <xdr:clientData/>
  </xdr:twoCellAnchor>
  <xdr:twoCellAnchor>
    <xdr:from>
      <xdr:col>5</xdr:col>
      <xdr:colOff>247650</xdr:colOff>
      <xdr:row>49</xdr:row>
      <xdr:rowOff>114300</xdr:rowOff>
    </xdr:from>
    <xdr:to>
      <xdr:col>5</xdr:col>
      <xdr:colOff>590550</xdr:colOff>
      <xdr:row>51</xdr:row>
      <xdr:rowOff>38100</xdr:rowOff>
    </xdr:to>
    <xdr:sp>
      <xdr:nvSpPr>
        <xdr:cNvPr id="18" name="TextBox 21"/>
        <xdr:cNvSpPr txBox="1">
          <a:spLocks noChangeArrowheads="1"/>
        </xdr:cNvSpPr>
      </xdr:nvSpPr>
      <xdr:spPr>
        <a:xfrm>
          <a:off x="4457700" y="8115300"/>
          <a:ext cx="333375" cy="247650"/>
        </a:xfrm>
        <a:prstGeom prst="rect">
          <a:avLst/>
        </a:prstGeom>
        <a:solidFill>
          <a:srgbClr val="FFFFFF"/>
        </a:solidFill>
        <a:ln w="9525" cmpd="sng">
          <a:noFill/>
        </a:ln>
      </xdr:spPr>
      <xdr:txBody>
        <a:bodyPr vertOverflow="clip" wrap="square"/>
        <a:p>
          <a:pPr algn="l">
            <a:defRPr/>
          </a:pPr>
          <a:r>
            <a:rPr lang="en-US" cap="none" sz="1100" b="1" i="1" u="none" baseline="0">
              <a:solidFill>
                <a:srgbClr val="FF0000"/>
              </a:solidFill>
            </a:rPr>
            <a:t>Ф</a:t>
          </a:r>
        </a:p>
      </xdr:txBody>
    </xdr:sp>
    <xdr:clientData/>
  </xdr:twoCellAnchor>
  <xdr:twoCellAnchor>
    <xdr:from>
      <xdr:col>0</xdr:col>
      <xdr:colOff>561975</xdr:colOff>
      <xdr:row>34</xdr:row>
      <xdr:rowOff>95250</xdr:rowOff>
    </xdr:from>
    <xdr:to>
      <xdr:col>6</xdr:col>
      <xdr:colOff>85725</xdr:colOff>
      <xdr:row>52</xdr:row>
      <xdr:rowOff>95250</xdr:rowOff>
    </xdr:to>
    <xdr:graphicFrame>
      <xdr:nvGraphicFramePr>
        <xdr:cNvPr id="19" name="Chart 1"/>
        <xdr:cNvGraphicFramePr/>
      </xdr:nvGraphicFramePr>
      <xdr:xfrm>
        <a:off x="561975" y="5667375"/>
        <a:ext cx="4429125" cy="29146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14</xdr:row>
      <xdr:rowOff>38100</xdr:rowOff>
    </xdr:from>
    <xdr:to>
      <xdr:col>24</xdr:col>
      <xdr:colOff>0</xdr:colOff>
      <xdr:row>32</xdr:row>
      <xdr:rowOff>85725</xdr:rowOff>
    </xdr:to>
    <xdr:graphicFrame>
      <xdr:nvGraphicFramePr>
        <xdr:cNvPr id="1" name="Chart 1"/>
        <xdr:cNvGraphicFramePr/>
      </xdr:nvGraphicFramePr>
      <xdr:xfrm>
        <a:off x="3914775" y="2305050"/>
        <a:ext cx="4029075" cy="2962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14</xdr:row>
      <xdr:rowOff>38100</xdr:rowOff>
    </xdr:from>
    <xdr:to>
      <xdr:col>24</xdr:col>
      <xdr:colOff>0</xdr:colOff>
      <xdr:row>32</xdr:row>
      <xdr:rowOff>85725</xdr:rowOff>
    </xdr:to>
    <xdr:graphicFrame>
      <xdr:nvGraphicFramePr>
        <xdr:cNvPr id="1" name="Chart 1"/>
        <xdr:cNvGraphicFramePr/>
      </xdr:nvGraphicFramePr>
      <xdr:xfrm>
        <a:off x="3914775" y="2305050"/>
        <a:ext cx="4029075" cy="2962275"/>
      </xdr:xfrm>
      <a:graphic>
        <a:graphicData uri="http://schemas.openxmlformats.org/drawingml/2006/chart">
          <c:chart xmlns:c="http://schemas.openxmlformats.org/drawingml/2006/chart" r:id="rId1"/>
        </a:graphicData>
      </a:graphic>
    </xdr:graphicFrame>
    <xdr:clientData/>
  </xdr:twoCellAnchor>
  <xdr:twoCellAnchor>
    <xdr:from>
      <xdr:col>26</xdr:col>
      <xdr:colOff>1076325</xdr:colOff>
      <xdr:row>11</xdr:row>
      <xdr:rowOff>142875</xdr:rowOff>
    </xdr:from>
    <xdr:to>
      <xdr:col>33</xdr:col>
      <xdr:colOff>352425</xdr:colOff>
      <xdr:row>29</xdr:row>
      <xdr:rowOff>95250</xdr:rowOff>
    </xdr:to>
    <xdr:graphicFrame>
      <xdr:nvGraphicFramePr>
        <xdr:cNvPr id="2" name="Chart 3"/>
        <xdr:cNvGraphicFramePr/>
      </xdr:nvGraphicFramePr>
      <xdr:xfrm>
        <a:off x="9829800" y="1924050"/>
        <a:ext cx="4476750" cy="28670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390525</xdr:colOff>
      <xdr:row>8</xdr:row>
      <xdr:rowOff>9525</xdr:rowOff>
    </xdr:from>
    <xdr:to>
      <xdr:col>10</xdr:col>
      <xdr:colOff>495300</xdr:colOff>
      <xdr:row>22</xdr:row>
      <xdr:rowOff>95250</xdr:rowOff>
    </xdr:to>
    <xdr:graphicFrame>
      <xdr:nvGraphicFramePr>
        <xdr:cNvPr id="1" name="Chart 3"/>
        <xdr:cNvGraphicFramePr/>
      </xdr:nvGraphicFramePr>
      <xdr:xfrm>
        <a:off x="5238750" y="1314450"/>
        <a:ext cx="3581400" cy="2352675"/>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400050</xdr:colOff>
      <xdr:row>23</xdr:row>
      <xdr:rowOff>114300</xdr:rowOff>
    </xdr:from>
    <xdr:to>
      <xdr:col>10</xdr:col>
      <xdr:colOff>495300</xdr:colOff>
      <xdr:row>40</xdr:row>
      <xdr:rowOff>152400</xdr:rowOff>
    </xdr:to>
    <xdr:pic>
      <xdr:nvPicPr>
        <xdr:cNvPr id="2" name="Picture 26" descr="aizenk_epi"/>
        <xdr:cNvPicPr preferRelativeResize="1">
          <a:picLocks noChangeAspect="1"/>
        </xdr:cNvPicPr>
      </xdr:nvPicPr>
      <xdr:blipFill>
        <a:blip r:embed="rId2"/>
        <a:stretch>
          <a:fillRect/>
        </a:stretch>
      </xdr:blipFill>
      <xdr:spPr>
        <a:xfrm>
          <a:off x="5248275" y="3848100"/>
          <a:ext cx="3571875" cy="2790825"/>
        </a:xfrm>
        <a:prstGeom prst="rect">
          <a:avLst/>
        </a:prstGeom>
        <a:noFill/>
        <a:ln w="9525" cmpd="sng">
          <a:solidFill>
            <a:srgbClr val="000000"/>
          </a:solidFill>
          <a:headEnd type="none"/>
          <a:tailEnd type="none"/>
        </a:ln>
      </xdr:spPr>
    </xdr:pic>
    <xdr:clientData/>
  </xdr:twoCellAnchor>
  <xdr:twoCellAnchor>
    <xdr:from>
      <xdr:col>5</xdr:col>
      <xdr:colOff>19050</xdr:colOff>
      <xdr:row>23</xdr:row>
      <xdr:rowOff>57150</xdr:rowOff>
    </xdr:from>
    <xdr:to>
      <xdr:col>11</xdr:col>
      <xdr:colOff>276225</xdr:colOff>
      <xdr:row>40</xdr:row>
      <xdr:rowOff>161925</xdr:rowOff>
    </xdr:to>
    <xdr:graphicFrame>
      <xdr:nvGraphicFramePr>
        <xdr:cNvPr id="3" name="Chart 7"/>
        <xdr:cNvGraphicFramePr/>
      </xdr:nvGraphicFramePr>
      <xdr:xfrm>
        <a:off x="4867275" y="3790950"/>
        <a:ext cx="4429125" cy="285750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34</xdr:row>
      <xdr:rowOff>104775</xdr:rowOff>
    </xdr:from>
    <xdr:to>
      <xdr:col>6</xdr:col>
      <xdr:colOff>76200</xdr:colOff>
      <xdr:row>52</xdr:row>
      <xdr:rowOff>104775</xdr:rowOff>
    </xdr:to>
    <xdr:graphicFrame>
      <xdr:nvGraphicFramePr>
        <xdr:cNvPr id="1" name="Chart 1"/>
        <xdr:cNvGraphicFramePr/>
      </xdr:nvGraphicFramePr>
      <xdr:xfrm>
        <a:off x="542925" y="5648325"/>
        <a:ext cx="4343400" cy="29146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35</xdr:row>
      <xdr:rowOff>133350</xdr:rowOff>
    </xdr:from>
    <xdr:to>
      <xdr:col>4</xdr:col>
      <xdr:colOff>676275</xdr:colOff>
      <xdr:row>51</xdr:row>
      <xdr:rowOff>76200</xdr:rowOff>
    </xdr:to>
    <xdr:grpSp>
      <xdr:nvGrpSpPr>
        <xdr:cNvPr id="2" name="Group 2"/>
        <xdr:cNvGrpSpPr>
          <a:grpSpLocks/>
        </xdr:cNvGrpSpPr>
      </xdr:nvGrpSpPr>
      <xdr:grpSpPr>
        <a:xfrm>
          <a:off x="685800" y="5838825"/>
          <a:ext cx="3429000" cy="2533650"/>
          <a:chOff x="510" y="112"/>
          <a:chExt cx="287" cy="275"/>
        </a:xfrm>
        <a:solidFill>
          <a:srgbClr val="FFFFFF"/>
        </a:solidFill>
      </xdr:grpSpPr>
      <xdr:grpSp>
        <xdr:nvGrpSpPr>
          <xdr:cNvPr id="3" name="Group 3"/>
          <xdr:cNvGrpSpPr>
            <a:grpSpLocks/>
          </xdr:cNvGrpSpPr>
        </xdr:nvGrpSpPr>
        <xdr:grpSpPr>
          <a:xfrm>
            <a:off x="650" y="112"/>
            <a:ext cx="139" cy="131"/>
            <a:chOff x="926" y="361"/>
            <a:chExt cx="138" cy="131"/>
          </a:xfrm>
          <a:solidFill>
            <a:srgbClr val="FFFFFF"/>
          </a:solidFill>
        </xdr:grpSpPr>
        <xdr:sp fLocksText="0">
          <xdr:nvSpPr>
            <xdr:cNvPr id="4" name="Text Box 40"/>
            <xdr:cNvSpPr txBox="1">
              <a:spLocks noChangeArrowheads="1"/>
            </xdr:cNvSpPr>
          </xdr:nvSpPr>
          <xdr:spPr>
            <a:xfrm>
              <a:off x="926" y="361"/>
              <a:ext cx="138" cy="131"/>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5" name="Text Box 50"/>
            <xdr:cNvSpPr txBox="1">
              <a:spLocks noChangeArrowheads="1"/>
            </xdr:cNvSpPr>
          </xdr:nvSpPr>
          <xdr:spPr>
            <a:xfrm>
              <a:off x="926" y="366"/>
              <a:ext cx="135" cy="122"/>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Благоприятна цикличная работа, чередование периодов больших усилий и спокойной деятельности
</a:t>
              </a:r>
            </a:p>
          </xdr:txBody>
        </xdr:sp>
      </xdr:grpSp>
      <xdr:grpSp>
        <xdr:nvGrpSpPr>
          <xdr:cNvPr id="6" name="Group 6"/>
          <xdr:cNvGrpSpPr>
            <a:grpSpLocks/>
          </xdr:cNvGrpSpPr>
        </xdr:nvGrpSpPr>
        <xdr:grpSpPr>
          <a:xfrm>
            <a:off x="510" y="112"/>
            <a:ext cx="138" cy="131"/>
            <a:chOff x="1061" y="501"/>
            <a:chExt cx="138" cy="131"/>
          </a:xfrm>
          <a:solidFill>
            <a:srgbClr val="FFFFFF"/>
          </a:solidFill>
        </xdr:grpSpPr>
        <xdr:sp fLocksText="0">
          <xdr:nvSpPr>
            <xdr:cNvPr id="7" name="Text Box 41"/>
            <xdr:cNvSpPr txBox="1">
              <a:spLocks noChangeArrowheads="1"/>
            </xdr:cNvSpPr>
          </xdr:nvSpPr>
          <xdr:spPr>
            <a:xfrm>
              <a:off x="1061" y="501"/>
              <a:ext cx="138" cy="131"/>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8" name="Text Box 53"/>
            <xdr:cNvSpPr txBox="1">
              <a:spLocks noChangeArrowheads="1"/>
            </xdr:cNvSpPr>
          </xdr:nvSpPr>
          <xdr:spPr>
            <a:xfrm>
              <a:off x="1064" y="508"/>
              <a:ext cx="119" cy="119"/>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Cyr"/>
                  <a:ea typeface="Arial Cyr"/>
                  <a:cs typeface="Arial Cyr"/>
                </a:rPr>
                <a:t>Подходит работа с тонкими ручными умениями. Противопоказаны профессии с неожиданностями и сложностями.</a:t>
              </a:r>
              <a:r>
                <a:rPr lang="en-US" cap="none" sz="1000" b="0" i="0" u="none" baseline="0">
                  <a:solidFill>
                    <a:srgbClr val="000000"/>
                  </a:solidFill>
                  <a:latin typeface="Arial Cyr"/>
                  <a:ea typeface="Arial Cyr"/>
                  <a:cs typeface="Arial Cyr"/>
                </a:rPr>
                <a:t>
</a:t>
              </a:r>
            </a:p>
          </xdr:txBody>
        </xdr:sp>
      </xdr:grpSp>
      <xdr:grpSp>
        <xdr:nvGrpSpPr>
          <xdr:cNvPr id="9" name="Group 9"/>
          <xdr:cNvGrpSpPr>
            <a:grpSpLocks/>
          </xdr:cNvGrpSpPr>
        </xdr:nvGrpSpPr>
        <xdr:grpSpPr>
          <a:xfrm>
            <a:off x="510" y="246"/>
            <a:ext cx="138" cy="133"/>
            <a:chOff x="509" y="256"/>
            <a:chExt cx="138" cy="133"/>
          </a:xfrm>
          <a:solidFill>
            <a:srgbClr val="FFFFFF"/>
          </a:solidFill>
        </xdr:grpSpPr>
        <xdr:sp fLocksText="0">
          <xdr:nvSpPr>
            <xdr:cNvPr id="10" name="Text Box 42"/>
            <xdr:cNvSpPr txBox="1">
              <a:spLocks noChangeArrowheads="1"/>
            </xdr:cNvSpPr>
          </xdr:nvSpPr>
          <xdr:spPr>
            <a:xfrm>
              <a:off x="509" y="256"/>
              <a:ext cx="138" cy="13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1" name="Text Box 52"/>
            <xdr:cNvSpPr txBox="1">
              <a:spLocks noChangeArrowheads="1"/>
            </xdr:cNvSpPr>
          </xdr:nvSpPr>
          <xdr:spPr>
            <a:xfrm>
              <a:off x="517" y="270"/>
              <a:ext cx="112" cy="119"/>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Сложна разнообразная работа, но привычный режим не предоставляет трудности
</a:t>
              </a:r>
              <a:r>
                <a:rPr lang="en-US" cap="none" sz="1000" b="0" i="0" u="none" baseline="0">
                  <a:solidFill>
                    <a:srgbClr val="000000"/>
                  </a:solidFill>
                  <a:latin typeface="Arial Cyr"/>
                  <a:ea typeface="Arial Cyr"/>
                  <a:cs typeface="Arial Cyr"/>
                </a:rPr>
                <a:t>
</a:t>
              </a:r>
            </a:p>
          </xdr:txBody>
        </xdr:sp>
      </xdr:grpSp>
      <xdr:grpSp>
        <xdr:nvGrpSpPr>
          <xdr:cNvPr id="12" name="Group 12"/>
          <xdr:cNvGrpSpPr>
            <a:grpSpLocks/>
          </xdr:cNvGrpSpPr>
        </xdr:nvGrpSpPr>
        <xdr:grpSpPr>
          <a:xfrm>
            <a:off x="648" y="246"/>
            <a:ext cx="149" cy="141"/>
            <a:chOff x="648" y="246"/>
            <a:chExt cx="149" cy="141"/>
          </a:xfrm>
          <a:solidFill>
            <a:srgbClr val="FFFFFF"/>
          </a:solidFill>
        </xdr:grpSpPr>
        <xdr:sp fLocksText="0">
          <xdr:nvSpPr>
            <xdr:cNvPr id="13" name="Text Box 43"/>
            <xdr:cNvSpPr txBox="1">
              <a:spLocks noChangeArrowheads="1"/>
            </xdr:cNvSpPr>
          </xdr:nvSpPr>
          <xdr:spPr>
            <a:xfrm>
              <a:off x="651" y="246"/>
              <a:ext cx="138" cy="13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4" name="Text Box 51"/>
            <xdr:cNvSpPr txBox="1">
              <a:spLocks noChangeArrowheads="1"/>
            </xdr:cNvSpPr>
          </xdr:nvSpPr>
          <xdr:spPr>
            <a:xfrm>
              <a:off x="648" y="255"/>
              <a:ext cx="149" cy="132"/>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Cyr"/>
                  <a:ea typeface="Arial Cyr"/>
                  <a:cs typeface="Arial Cyr"/>
                </a:rPr>
                <a:t>Интересна разнообразная работа, новые задания. Профессии с частым и интенсивным общением и организацией 
деятельности других 
людей</a:t>
              </a:r>
              <a:r>
                <a:rPr lang="en-US" cap="none" sz="1000" b="0" i="0" u="none" baseline="0">
                  <a:solidFill>
                    <a:srgbClr val="000000"/>
                  </a:solidFill>
                  <a:latin typeface="Arial Cyr"/>
                  <a:ea typeface="Arial Cyr"/>
                  <a:cs typeface="Arial Cyr"/>
                </a:rPr>
                <a:t>
</a:t>
              </a:r>
            </a:p>
          </xdr:txBody>
        </xdr:sp>
      </xdr:grpSp>
    </xdr:grpSp>
    <xdr:clientData/>
  </xdr:twoCellAnchor>
  <xdr:twoCellAnchor editAs="oneCell">
    <xdr:from>
      <xdr:col>5</xdr:col>
      <xdr:colOff>247650</xdr:colOff>
      <xdr:row>35</xdr:row>
      <xdr:rowOff>142875</xdr:rowOff>
    </xdr:from>
    <xdr:to>
      <xdr:col>9</xdr:col>
      <xdr:colOff>590550</xdr:colOff>
      <xdr:row>51</xdr:row>
      <xdr:rowOff>9525</xdr:rowOff>
    </xdr:to>
    <xdr:pic>
      <xdr:nvPicPr>
        <xdr:cNvPr id="15" name="Picture 26" descr="aizenk_epi"/>
        <xdr:cNvPicPr preferRelativeResize="1">
          <a:picLocks noChangeAspect="1"/>
        </xdr:cNvPicPr>
      </xdr:nvPicPr>
      <xdr:blipFill>
        <a:blip r:embed="rId2"/>
        <a:stretch>
          <a:fillRect/>
        </a:stretch>
      </xdr:blipFill>
      <xdr:spPr>
        <a:xfrm>
          <a:off x="4371975" y="5848350"/>
          <a:ext cx="3086100" cy="2457450"/>
        </a:xfrm>
        <a:prstGeom prst="rect">
          <a:avLst/>
        </a:prstGeom>
        <a:noFill/>
        <a:ln w="9525" cmpd="sng">
          <a:solidFill>
            <a:srgbClr val="000000"/>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1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1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1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1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14.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15.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16.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1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18.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20.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21.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221.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23.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24.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25.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26.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27.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28.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2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3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127.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117.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118.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119.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120.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121.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122.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123.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1[24.xls]&#1041;&#1072;&#1083;&#1083;&#1099;"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4.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125.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126.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128.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129.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130.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11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Опросник"/>
      <sheetName val="Баллы"/>
      <sheetName val="Диаграмма"/>
      <sheetName val="Номера типов"/>
      <sheetName val="Характеристики"/>
      <sheetName val="Коррекция"/>
      <sheetName val="Результат"/>
      <sheetName val="квадрат"/>
      <sheetName val="Номер профессии"/>
      <sheetName val="Профессии"/>
      <sheetName val="Промежуточные"/>
      <sheetName val="Достоверность"/>
      <sheetName val="Профессиональная направленность"/>
      <sheetName val="Завершение"/>
    </sheetNames>
    <sheetDataSet>
      <sheetData sheetId="2">
        <row r="64">
          <cell r="D64">
            <v>5</v>
          </cell>
          <cell r="E64">
            <v>0</v>
          </cell>
          <cell r="F64">
            <v>6</v>
          </cell>
        </row>
      </sheetData>
      <sheetData sheetId="4">
        <row r="6">
          <cell r="AC6" t="e">
            <v>#VALUE!</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Инструкция"/>
      <sheetName val="Опросник"/>
      <sheetName val="Баллы"/>
      <sheetName val="Диаграмма"/>
      <sheetName val="Номера типов"/>
      <sheetName val="Характеристики"/>
      <sheetName val="Коррекция"/>
      <sheetName val="Результат"/>
      <sheetName val="квадрат"/>
      <sheetName val="Номер профессии"/>
      <sheetName val="Профессии"/>
      <sheetName val="Промежуточные"/>
      <sheetName val="Достоверность"/>
      <sheetName val="Профессиональная направленность"/>
      <sheetName val="Завершение"/>
    </sheetNames>
    <sheetDataSet>
      <sheetData sheetId="2">
        <row r="64">
          <cell r="D64">
            <v>5</v>
          </cell>
          <cell r="E64">
            <v>0</v>
          </cell>
          <cell r="F64">
            <v>6</v>
          </cell>
        </row>
      </sheetData>
      <sheetData sheetId="4">
        <row r="6">
          <cell r="AC6" t="e">
            <v>#VALUE!</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Инструкция"/>
      <sheetName val="Опросник"/>
      <sheetName val="Баллы"/>
      <sheetName val="Диаграмма"/>
      <sheetName val="Номера типов"/>
      <sheetName val="Характеристики"/>
      <sheetName val="Коррекция"/>
      <sheetName val="Результат"/>
      <sheetName val="квадрат"/>
      <sheetName val="Номер профессии"/>
      <sheetName val="Профессии"/>
      <sheetName val="Промежуточные"/>
      <sheetName val="Достоверность"/>
      <sheetName val="Профессиональная направленность"/>
      <sheetName val="Завершение"/>
    </sheetNames>
    <sheetDataSet>
      <sheetData sheetId="2">
        <row r="64">
          <cell r="D64">
            <v>5</v>
          </cell>
          <cell r="E64">
            <v>0</v>
          </cell>
          <cell r="F64">
            <v>6</v>
          </cell>
        </row>
      </sheetData>
      <sheetData sheetId="4">
        <row r="6">
          <cell r="AC6" t="e">
            <v>#VALUE!</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Инструкция"/>
      <sheetName val="Опросник"/>
      <sheetName val="Баллы"/>
      <sheetName val="Диаграмма"/>
      <sheetName val="Номера типов"/>
      <sheetName val="Характеристики"/>
      <sheetName val="Коррекция"/>
      <sheetName val="Результат"/>
      <sheetName val="квадрат"/>
      <sheetName val="Номер профессии"/>
      <sheetName val="Профессии"/>
      <sheetName val="Промежуточные"/>
      <sheetName val="Достоверность"/>
      <sheetName val="Профессиональная направленность"/>
      <sheetName val="Завершение"/>
    </sheetNames>
    <sheetDataSet>
      <sheetData sheetId="2">
        <row r="64">
          <cell r="D64">
            <v>5</v>
          </cell>
          <cell r="E64">
            <v>0</v>
          </cell>
          <cell r="F64">
            <v>6</v>
          </cell>
        </row>
      </sheetData>
      <sheetData sheetId="4">
        <row r="6">
          <cell r="AC6" t="e">
            <v>#VALUE!</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Инструкция"/>
      <sheetName val="Опросник"/>
      <sheetName val="Баллы"/>
      <sheetName val="Диаграмма"/>
      <sheetName val="Номера типов"/>
      <sheetName val="Характеристики"/>
      <sheetName val="Коррекция"/>
      <sheetName val="Результат"/>
      <sheetName val="квадрат"/>
      <sheetName val="Номер профессии"/>
      <sheetName val="Профессии"/>
      <sheetName val="Промежуточные"/>
      <sheetName val="Достоверность"/>
      <sheetName val="Профессиональная направленность"/>
      <sheetName val="Завершение"/>
    </sheetNames>
    <sheetDataSet>
      <sheetData sheetId="2">
        <row r="64">
          <cell r="D64">
            <v>5</v>
          </cell>
          <cell r="E64">
            <v>0</v>
          </cell>
          <cell r="F64">
            <v>6</v>
          </cell>
        </row>
      </sheetData>
      <sheetData sheetId="4">
        <row r="6">
          <cell r="AC6" t="e">
            <v>#VALUE!</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Инструкция"/>
      <sheetName val="Опросник"/>
      <sheetName val="Баллы"/>
      <sheetName val="Диаграмма"/>
      <sheetName val="Номера типов"/>
      <sheetName val="Характеристики"/>
      <sheetName val="Коррекция"/>
      <sheetName val="Результат"/>
      <sheetName val="квадрат"/>
      <sheetName val="Номер профессии"/>
      <sheetName val="Профессии"/>
      <sheetName val="Промежуточные"/>
      <sheetName val="Достоверность"/>
      <sheetName val="Профессиональная направленность"/>
      <sheetName val="Завершение"/>
    </sheetNames>
    <sheetDataSet>
      <sheetData sheetId="2">
        <row r="64">
          <cell r="D64">
            <v>5</v>
          </cell>
          <cell r="E64">
            <v>0</v>
          </cell>
          <cell r="F64">
            <v>6</v>
          </cell>
        </row>
      </sheetData>
      <sheetData sheetId="4">
        <row r="6">
          <cell r="AC6" t="e">
            <v>#VALUE!</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Инструкция"/>
      <sheetName val="Опросник"/>
      <sheetName val="Баллы"/>
      <sheetName val="Диаграмма"/>
      <sheetName val="Номера типов"/>
      <sheetName val="Характеристики"/>
      <sheetName val="Коррекция"/>
      <sheetName val="Результат"/>
      <sheetName val="квадрат"/>
      <sheetName val="Номер профессии"/>
      <sheetName val="Профессии"/>
      <sheetName val="Промежуточные"/>
      <sheetName val="Достоверность"/>
      <sheetName val="Профессиональная направленность"/>
      <sheetName val="Завершение"/>
    </sheetNames>
    <sheetDataSet>
      <sheetData sheetId="2">
        <row r="64">
          <cell r="D64">
            <v>5</v>
          </cell>
          <cell r="E64">
            <v>0</v>
          </cell>
          <cell r="F64">
            <v>6</v>
          </cell>
        </row>
      </sheetData>
      <sheetData sheetId="4">
        <row r="6">
          <cell r="AC6" t="e">
            <v>#VALUE!</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Инструкция"/>
      <sheetName val="Опросник"/>
      <sheetName val="Баллы"/>
      <sheetName val="Диаграмма"/>
      <sheetName val="Номера типов"/>
      <sheetName val="Характеристики"/>
      <sheetName val="Коррекция"/>
      <sheetName val="Результат"/>
      <sheetName val="квадрат"/>
      <sheetName val="Номер профессии"/>
      <sheetName val="Профессии"/>
      <sheetName val="Промежуточные"/>
      <sheetName val="Достоверность"/>
      <sheetName val="Профессиональная направленность"/>
      <sheetName val="Завершение"/>
    </sheetNames>
    <sheetDataSet>
      <sheetData sheetId="2">
        <row r="64">
          <cell r="D64">
            <v>5</v>
          </cell>
          <cell r="E64">
            <v>0</v>
          </cell>
          <cell r="F64">
            <v>6</v>
          </cell>
        </row>
      </sheetData>
      <sheetData sheetId="4">
        <row r="6">
          <cell r="AC6" t="e">
            <v>#VALUE!</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Инструкция"/>
      <sheetName val="Опросник"/>
      <sheetName val="Баллы"/>
      <sheetName val="Диаграмма"/>
      <sheetName val="Номера типов"/>
      <sheetName val="Характеристики"/>
      <sheetName val="Коррекция"/>
      <sheetName val="Результат"/>
      <sheetName val="квадрат"/>
      <sheetName val="Номер профессии"/>
      <sheetName val="Профессии"/>
      <sheetName val="Промежуточные"/>
      <sheetName val="Достоверность"/>
      <sheetName val="Профессиональная направленность"/>
      <sheetName val="Завершение"/>
    </sheetNames>
    <sheetDataSet>
      <sheetData sheetId="4">
        <row r="6">
          <cell r="AC6" t="e">
            <v>#VALUE!</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Инструкция"/>
      <sheetName val="Опросник"/>
      <sheetName val="Баллы"/>
      <sheetName val="Диаграмма"/>
      <sheetName val="Номера типов"/>
      <sheetName val="Характеристики"/>
      <sheetName val="Коррекция"/>
      <sheetName val="Результат"/>
      <sheetName val="квадрат"/>
      <sheetName val="Номер профессии"/>
      <sheetName val="Профессии"/>
      <sheetName val="Промежуточные"/>
      <sheetName val="Достоверность"/>
      <sheetName val="Профессиональная направленность"/>
      <sheetName val="Завершение"/>
    </sheetNames>
    <sheetDataSet>
      <sheetData sheetId="4">
        <row r="6">
          <cell r="AC6" t="e">
            <v>#VALUE!</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Инструкция"/>
      <sheetName val="Опросник"/>
      <sheetName val="Баллы"/>
      <sheetName val="Диаграмма"/>
      <sheetName val="Номера типов"/>
      <sheetName val="Характеристики"/>
      <sheetName val="Коррекция"/>
      <sheetName val="Результат"/>
      <sheetName val="квадрат"/>
      <sheetName val="Номер профессии"/>
      <sheetName val="Профессии"/>
      <sheetName val="Промежуточные"/>
      <sheetName val="Достоверность"/>
      <sheetName val="Профессиональная направленность"/>
      <sheetName val="Завершение"/>
    </sheetNames>
    <sheetDataSet>
      <sheetData sheetId="4">
        <row r="6">
          <cell r="AC6" t="e">
            <v>#VALUE!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Опросник"/>
      <sheetName val="Баллы"/>
      <sheetName val="Диаграмма"/>
      <sheetName val="Номера типов"/>
      <sheetName val="Характеристики"/>
      <sheetName val="Коррекция"/>
      <sheetName val="Результат"/>
      <sheetName val="квадрат"/>
      <sheetName val="Номер профессии"/>
      <sheetName val="Профессии"/>
      <sheetName val="Промежуточные"/>
      <sheetName val="Достоверность"/>
      <sheetName val="Профессиональная направленность"/>
      <sheetName val="Завершение"/>
    </sheetNames>
    <sheetDataSet>
      <sheetData sheetId="2">
        <row r="64">
          <cell r="D64">
            <v>5</v>
          </cell>
          <cell r="E64">
            <v>0</v>
          </cell>
          <cell r="F64">
            <v>6</v>
          </cell>
        </row>
      </sheetData>
      <sheetData sheetId="4">
        <row r="6">
          <cell r="AC6" t="e">
            <v>#VALUE!</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Инструкция"/>
      <sheetName val="Опросник"/>
      <sheetName val="Баллы"/>
      <sheetName val="Диаграмма"/>
      <sheetName val="Номера типов"/>
      <sheetName val="Характеристики"/>
      <sheetName val="Коррекция"/>
      <sheetName val="Результат"/>
      <sheetName val="квадрат"/>
      <sheetName val="Номер профессии"/>
      <sheetName val="Профессии"/>
      <sheetName val="Промежуточные"/>
      <sheetName val="Достоверность"/>
      <sheetName val="Профессиональная направленность"/>
      <sheetName val="Завершение"/>
    </sheetNames>
    <sheetDataSet>
      <sheetData sheetId="4">
        <row r="6">
          <cell r="AC6" t="e">
            <v>#VALUE!</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Инструкция"/>
      <sheetName val="Опросник"/>
      <sheetName val="Баллы"/>
      <sheetName val="Диаграмма"/>
      <sheetName val="Номера типов"/>
      <sheetName val="Характеристики"/>
      <sheetName val="Коррекция"/>
      <sheetName val="Результат"/>
      <sheetName val="квадрат"/>
      <sheetName val="Номер профессии"/>
      <sheetName val="Профессии"/>
      <sheetName val="Промежуточные"/>
      <sheetName val="Достоверность"/>
      <sheetName val="Профессиональная направленность"/>
      <sheetName val="Завершение"/>
    </sheetNames>
    <sheetDataSet>
      <sheetData sheetId="4">
        <row r="6">
          <cell r="AC6" t="e">
            <v>#VALUE!</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Номера типов"/>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Инструкция"/>
      <sheetName val="Опросник"/>
      <sheetName val="Баллы"/>
      <sheetName val="Диаграмма"/>
      <sheetName val="Номера типов"/>
      <sheetName val="Характеристики"/>
      <sheetName val="Коррекция"/>
      <sheetName val="Результат"/>
      <sheetName val="квадрат"/>
      <sheetName val="Номер профессии"/>
      <sheetName val="Профессии"/>
      <sheetName val="Промежуточные"/>
      <sheetName val="Достоверность"/>
      <sheetName val="Профессиональная направленность"/>
      <sheetName val="Завершение"/>
    </sheetNames>
    <sheetDataSet>
      <sheetData sheetId="4">
        <row r="6">
          <cell r="AC6" t="e">
            <v>#VALUE!</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Инструкция"/>
      <sheetName val="Опросник"/>
      <sheetName val="Баллы"/>
      <sheetName val="Диаграмма"/>
      <sheetName val="Номера типов"/>
      <sheetName val="Характеристики"/>
      <sheetName val="Коррекция"/>
      <sheetName val="Результат"/>
      <sheetName val="квадрат"/>
      <sheetName val="Номер профессии"/>
      <sheetName val="Профессии"/>
      <sheetName val="Промежуточные"/>
      <sheetName val="Достоверность"/>
      <sheetName val="Профессиональная направленность"/>
      <sheetName val="Завершение"/>
    </sheetNames>
    <sheetDataSet>
      <sheetData sheetId="4">
        <row r="6">
          <cell r="AC6" t="e">
            <v>#VALUE!</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Инструкция"/>
      <sheetName val="Опросник"/>
      <sheetName val="Баллы"/>
      <sheetName val="Диаграмма"/>
      <sheetName val="Номера типов"/>
      <sheetName val="Характеристики"/>
      <sheetName val="Коррекция"/>
      <sheetName val="Результат"/>
      <sheetName val="квадрат"/>
      <sheetName val="Номер профессии"/>
      <sheetName val="Профессии"/>
      <sheetName val="Промежуточные"/>
      <sheetName val="Достоверность"/>
      <sheetName val="Профессиональная направленность"/>
      <sheetName val="Завершение"/>
    </sheetNames>
    <sheetDataSet>
      <sheetData sheetId="4">
        <row r="6">
          <cell r="AC6" t="e">
            <v>#VALUE!</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Инструкция"/>
      <sheetName val="Опросник"/>
      <sheetName val="Баллы"/>
      <sheetName val="Диаграмма"/>
      <sheetName val="Номера типов"/>
      <sheetName val="Характеристики"/>
      <sheetName val="Коррекция"/>
      <sheetName val="Результат"/>
      <sheetName val="квадрат"/>
      <sheetName val="Номер профессии"/>
      <sheetName val="Профессии"/>
      <sheetName val="Промежуточные"/>
      <sheetName val="Достоверность"/>
      <sheetName val="Профессиональная направленность"/>
      <sheetName val="Завершение"/>
    </sheetNames>
    <sheetDataSet>
      <sheetData sheetId="4">
        <row r="6">
          <cell r="AC6" t="e">
            <v>#VALUE!</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Инструкция"/>
      <sheetName val="Опросник"/>
      <sheetName val="Баллы"/>
      <sheetName val="Диаграмма"/>
      <sheetName val="Номера типов"/>
      <sheetName val="Характеристики"/>
      <sheetName val="Коррекция"/>
      <sheetName val="Результат"/>
      <sheetName val="квадрат"/>
      <sheetName val="Номер профессии"/>
      <sheetName val="Профессии"/>
      <sheetName val="Промежуточные"/>
      <sheetName val="Достоверность"/>
      <sheetName val="Профессиональная направленность"/>
      <sheetName val="Завершение"/>
    </sheetNames>
    <sheetDataSet>
      <sheetData sheetId="4">
        <row r="6">
          <cell r="AC6" t="e">
            <v>#VALUE!</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Инструкция"/>
      <sheetName val="Опросник"/>
      <sheetName val="Баллы"/>
      <sheetName val="Диаграмма"/>
      <sheetName val="Номера типов"/>
      <sheetName val="Характеристики"/>
      <sheetName val="Коррекция"/>
      <sheetName val="Результат"/>
      <sheetName val="квадрат"/>
      <sheetName val="Номер профессии"/>
      <sheetName val="Профессии"/>
      <sheetName val="Промежуточные"/>
      <sheetName val="Достоверность"/>
      <sheetName val="Профессиональная направленность"/>
      <sheetName val="Завершение"/>
    </sheetNames>
    <sheetDataSet>
      <sheetData sheetId="4">
        <row r="6">
          <cell r="AC6" t="e">
            <v>#VALUE!</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Инструкция"/>
      <sheetName val="Опросник"/>
      <sheetName val="Баллы"/>
      <sheetName val="Диаграмма"/>
      <sheetName val="Номера типов"/>
      <sheetName val="Характеристики"/>
      <sheetName val="Коррекция"/>
      <sheetName val="Результат"/>
      <sheetName val="квадрат"/>
      <sheetName val="Номер профессии"/>
      <sheetName val="Профессии"/>
      <sheetName val="Промежуточные"/>
      <sheetName val="Достоверность"/>
      <sheetName val="Профессиональная направленность"/>
      <sheetName val="Завершение"/>
    </sheetNames>
    <sheetDataSet>
      <sheetData sheetId="4">
        <row r="6">
          <cell r="AC6" t="e">
            <v>#VALUE!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нструкция"/>
      <sheetName val="Опросник"/>
      <sheetName val="Баллы"/>
      <sheetName val="Диаграмма"/>
      <sheetName val="Номера типов"/>
      <sheetName val="Характеристики"/>
      <sheetName val="Коррекция"/>
      <sheetName val="Результат"/>
      <sheetName val="квадрат"/>
      <sheetName val="Номер профессии"/>
      <sheetName val="Профессии"/>
      <sheetName val="Промежуточные"/>
      <sheetName val="Достоверность"/>
      <sheetName val="Профессиональная направленность"/>
      <sheetName val="Завершение"/>
    </sheetNames>
    <sheetDataSet>
      <sheetData sheetId="2">
        <row r="64">
          <cell r="D64">
            <v>5</v>
          </cell>
          <cell r="E64">
            <v>0</v>
          </cell>
          <cell r="F64">
            <v>6</v>
          </cell>
        </row>
      </sheetData>
      <sheetData sheetId="4">
        <row r="6">
          <cell r="AC6" t="e">
            <v>#VALUE!</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Инструкция"/>
      <sheetName val="Опросник"/>
      <sheetName val="Баллы"/>
      <sheetName val="Диаграмма"/>
      <sheetName val="Номера типов"/>
      <sheetName val="Характеристики"/>
      <sheetName val="Коррекция"/>
      <sheetName val="Результат"/>
      <sheetName val="квадрат"/>
      <sheetName val="Номер профессии"/>
      <sheetName val="Профессии"/>
      <sheetName val="Промежуточные"/>
      <sheetName val="Достоверность"/>
      <sheetName val="Профессиональная направленность"/>
      <sheetName val="Завершение"/>
    </sheetNames>
    <sheetDataSet>
      <sheetData sheetId="4">
        <row r="6">
          <cell r="AC6" t="e">
            <v>#VALUE!</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Баллы"/>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Баллы"/>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Баллы"/>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Баллы"/>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Баллы"/>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Баллы"/>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Баллы"/>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Баллы"/>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Баллы]Баллы]Баллы]Баллы]Баллы]Баллы]Баллы]Баллы]Баллы]Баллы]Баллы]Баллы]Баллы]Баллы]Баллы]Баллы]Баллы]Баллы]1[24.xls]Баллы"/>
      <sheetName val="Баллы]Баллы]Баллы]Баллы]Баллы]Баллы]Баллы]Баллы]Баллы]Баллы]Баллы]Баллы]Баллы]Баллы]Баллы]Баллы]Баллы]Баллы]Баллы]1[24.xls]Баллы"/>
      <sheetName val="Баллы]Баллы]Баллы]Баллы]Баллы]Баллы]Баллы]Баллы]Баллы]Баллы]Баллы]Баллы]Баллы]Баллы]Баллы]Баллы]Баллы]Баллы]Баллы]Баллы]1[24.xls]Баллы"/>
      <sheetName val="Баллы]Баллы]Баллы]Баллы]Баллы]Баллы]Баллы]Баллы]Баллы]Баллы]Баллы]Баллы]Баллы]Баллы]Баллы]Баллы]Баллы]Баллы]Баллы]Баллы]Баллы]1[24.xls]Баллы"/>
      <sheetName val="Баллы]Баллы]Баллы]Баллы]Баллы]Баллы]Баллы]Баллы]Баллы]Баллы]Баллы]Баллы]Баллы]Баллы]Баллы]Баллы]Баллы]Баллы]Баллы]Баллы]Баллы]Баллы]1[24.xls]Баллы"/>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Инструкция"/>
      <sheetName val="Опросник"/>
      <sheetName val="Баллы"/>
      <sheetName val="Диаграмма"/>
      <sheetName val="Номера типов"/>
      <sheetName val="Характеристики"/>
      <sheetName val="Коррекция"/>
      <sheetName val="Результат"/>
      <sheetName val="квадрат"/>
      <sheetName val="Номер профессии"/>
      <sheetName val="Профессии"/>
      <sheetName val="Промежуточные"/>
      <sheetName val="Достоверность"/>
      <sheetName val="Профессиональная направленность"/>
      <sheetName val="Завершение"/>
    </sheetNames>
    <sheetDataSet>
      <sheetData sheetId="2">
        <row r="64">
          <cell r="D64">
            <v>5</v>
          </cell>
          <cell r="E64">
            <v>0</v>
          </cell>
          <cell r="F64">
            <v>6</v>
          </cell>
        </row>
      </sheetData>
      <sheetData sheetId="4">
        <row r="6">
          <cell r="AC6" t="e">
            <v>#VALUE!</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Баллы"/>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Баллы"/>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Баллы"/>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Баллы"/>
    </sheetNames>
  </externalBook>
</externalLink>
</file>

<file path=xl/externalLinks/externalLink44.xml><?xml version="1.0" encoding="utf-8"?>
<externalLink xmlns="http://schemas.openxmlformats.org/spreadsheetml/2006/main">
  <externalBook xmlns:r="http://schemas.openxmlformats.org/officeDocument/2006/relationships" r:id="rId1">
    <sheetNames>
      <sheetName val="Баллы"/>
    </sheetNames>
  </externalBook>
</externalLink>
</file>

<file path=xl/externalLinks/externalLink45.xml><?xml version="1.0" encoding="utf-8"?>
<externalLink xmlns="http://schemas.openxmlformats.org/spreadsheetml/2006/main">
  <externalBook xmlns:r="http://schemas.openxmlformats.org/officeDocument/2006/relationships" r:id="rId1">
    <sheetNames>
      <sheetName val="Номера типов"/>
      <sheetName val="Опросник"/>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Инструкция"/>
      <sheetName val="Опросник"/>
      <sheetName val="Баллы"/>
      <sheetName val="Диаграмма"/>
      <sheetName val="Номера типов"/>
      <sheetName val="Характеристики"/>
      <sheetName val="Коррекция"/>
      <sheetName val="Результат"/>
      <sheetName val="квадрат"/>
      <sheetName val="Номер профессии"/>
      <sheetName val="Профессии"/>
      <sheetName val="Промежуточные"/>
      <sheetName val="Достоверность"/>
      <sheetName val="Профессиональная направленность"/>
      <sheetName val="Завершение"/>
    </sheetNames>
    <sheetDataSet>
      <sheetData sheetId="2">
        <row r="64">
          <cell r="D64">
            <v>5</v>
          </cell>
          <cell r="E64">
            <v>0</v>
          </cell>
          <cell r="F64">
            <v>6</v>
          </cell>
        </row>
      </sheetData>
      <sheetData sheetId="4">
        <row r="6">
          <cell r="AC6" t="e">
            <v>#VALUE!</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Инструкция"/>
      <sheetName val="Опросник"/>
      <sheetName val="Баллы"/>
      <sheetName val="Диаграмма"/>
      <sheetName val="Номера типов"/>
      <sheetName val="Характеристики"/>
      <sheetName val="Коррекция"/>
      <sheetName val="Результат"/>
      <sheetName val="квадрат"/>
      <sheetName val="Номер профессии"/>
      <sheetName val="Профессии"/>
      <sheetName val="Промежуточные"/>
      <sheetName val="Достоверность"/>
      <sheetName val="Профессиональная направленность"/>
      <sheetName val="Завершение"/>
    </sheetNames>
    <sheetDataSet>
      <sheetData sheetId="2">
        <row r="64">
          <cell r="D64">
            <v>5</v>
          </cell>
          <cell r="E64">
            <v>0</v>
          </cell>
          <cell r="F64">
            <v>6</v>
          </cell>
        </row>
      </sheetData>
      <sheetData sheetId="4">
        <row r="6">
          <cell r="AC6" t="e">
            <v>#VALUE!</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Инструкция"/>
      <sheetName val="Опросник"/>
      <sheetName val="Баллы"/>
      <sheetName val="Диаграмма"/>
      <sheetName val="Номера типов"/>
      <sheetName val="Характеристики"/>
      <sheetName val="Коррекция"/>
      <sheetName val="Результат"/>
      <sheetName val="квадрат"/>
      <sheetName val="Номер профессии"/>
      <sheetName val="Профессии"/>
      <sheetName val="Промежуточные"/>
      <sheetName val="Достоверность"/>
      <sheetName val="Профессиональная направленность"/>
      <sheetName val="Завершение"/>
    </sheetNames>
    <sheetDataSet>
      <sheetData sheetId="2">
        <row r="64">
          <cell r="D64">
            <v>5</v>
          </cell>
          <cell r="E64">
            <v>0</v>
          </cell>
          <cell r="F64">
            <v>6</v>
          </cell>
        </row>
      </sheetData>
      <sheetData sheetId="4">
        <row r="6">
          <cell r="AC6" t="e">
            <v>#VALUE!</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Инструкция"/>
      <sheetName val="Опросник"/>
      <sheetName val="Баллы"/>
      <sheetName val="Диаграмма"/>
      <sheetName val="Номера типов"/>
      <sheetName val="Характеристики"/>
      <sheetName val="Коррекция"/>
      <sheetName val="Результат"/>
      <sheetName val="квадрат"/>
      <sheetName val="Номер профессии"/>
      <sheetName val="Профессии"/>
      <sheetName val="Промежуточные"/>
      <sheetName val="Достоверность"/>
      <sheetName val="Профессиональная направленность"/>
      <sheetName val="Завершение"/>
    </sheetNames>
    <sheetDataSet>
      <sheetData sheetId="2">
        <row r="64">
          <cell r="D64">
            <v>5</v>
          </cell>
          <cell r="E64">
            <v>0</v>
          </cell>
          <cell r="F64">
            <v>6</v>
          </cell>
        </row>
      </sheetData>
      <sheetData sheetId="4">
        <row r="6">
          <cell r="AC6" t="e">
            <v>#VALUE!</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Инструкция"/>
      <sheetName val="Опросник"/>
      <sheetName val="Баллы"/>
      <sheetName val="Диаграмма"/>
      <sheetName val="Номера типов"/>
      <sheetName val="Характеристики"/>
      <sheetName val="Коррекция"/>
      <sheetName val="Результат"/>
      <sheetName val="квадрат"/>
      <sheetName val="Номер профессии"/>
      <sheetName val="Профессии"/>
      <sheetName val="Промежуточные"/>
      <sheetName val="Достоверность"/>
      <sheetName val="Профессиональная направленность"/>
      <sheetName val="Завершение"/>
    </sheetNames>
    <sheetDataSet>
      <sheetData sheetId="2">
        <row r="64">
          <cell r="D64">
            <v>5</v>
          </cell>
          <cell r="E64">
            <v>0</v>
          </cell>
          <cell r="F64">
            <v>6</v>
          </cell>
        </row>
      </sheetData>
      <sheetData sheetId="4">
        <row r="6">
          <cell r="AC6" t="e">
            <v>#VALUE!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6"/>
  <sheetViews>
    <sheetView zoomScalePageLayoutView="0" workbookViewId="0" topLeftCell="A1">
      <selection activeCell="M7" sqref="M7"/>
    </sheetView>
  </sheetViews>
  <sheetFormatPr defaultColWidth="9.00390625" defaultRowHeight="12.75"/>
  <cols>
    <col min="2" max="2" width="18.75390625" style="0" customWidth="1"/>
    <col min="3" max="3" width="10.25390625" style="0" bestFit="1" customWidth="1"/>
    <col min="4" max="4" width="13.00390625" style="0" customWidth="1"/>
    <col min="5" max="5" width="11.625" style="0" customWidth="1"/>
    <col min="6" max="8" width="10.25390625" style="0" bestFit="1" customWidth="1"/>
    <col min="11" max="11" width="10.75390625" style="0" customWidth="1"/>
  </cols>
  <sheetData>
    <row r="1" spans="1:11" ht="13.5" thickBot="1">
      <c r="A1" t="s">
        <v>51</v>
      </c>
      <c r="B1" s="100" t="s">
        <v>4</v>
      </c>
      <c r="C1" s="101" t="s">
        <v>0</v>
      </c>
      <c r="D1" s="101" t="s">
        <v>1</v>
      </c>
      <c r="E1" s="101" t="s">
        <v>48</v>
      </c>
      <c r="F1" s="16" t="s">
        <v>50</v>
      </c>
      <c r="G1" s="17"/>
      <c r="H1" s="106" t="s">
        <v>31</v>
      </c>
      <c r="I1" s="108" t="s">
        <v>53</v>
      </c>
      <c r="J1" s="102" t="s">
        <v>31</v>
      </c>
      <c r="K1" s="104" t="s">
        <v>52</v>
      </c>
    </row>
    <row r="2" spans="2:14" ht="13.5" thickBot="1">
      <c r="B2" s="100"/>
      <c r="C2" s="101"/>
      <c r="D2" s="101"/>
      <c r="E2" s="101"/>
      <c r="F2" s="19" t="s">
        <v>0</v>
      </c>
      <c r="G2" s="20" t="s">
        <v>1</v>
      </c>
      <c r="H2" s="107"/>
      <c r="I2" s="109"/>
      <c r="J2" s="103"/>
      <c r="K2" s="105"/>
      <c r="N2" t="s">
        <v>54</v>
      </c>
    </row>
    <row r="3" spans="1:15" ht="12.75">
      <c r="A3">
        <v>1</v>
      </c>
      <c r="B3" s="7">
        <f>HYPERLINK("D:\Информатика\НПК-2014\НПК-2014\9",'[1]Опросник'!C$15)</f>
        <v>0</v>
      </c>
      <c r="C3" s="7">
        <f>HYPERLINK("D:\Информатика\НПК-2014\НПК-2014\111",'[1]Баллы'!D$64)</f>
        <v>5</v>
      </c>
      <c r="D3" s="7">
        <f>HYPERLINK("D:\Информатика\НПК-2014\НПК-2014\111",'[1]Баллы'!E$64)</f>
        <v>0</v>
      </c>
      <c r="E3" s="7">
        <f>HYPERLINK("D:\Информатика\НПК-2014\НПК-2014\111",'[1]Баллы'!F$64)</f>
        <v>6</v>
      </c>
      <c r="F3" s="14">
        <f>IF(ISNUMBER(C3)=TRUE,C3,0)</f>
        <v>5</v>
      </c>
      <c r="G3" s="11">
        <f>IF(ISNUMBER(D3)=TRUE,D3,0)</f>
        <v>0</v>
      </c>
      <c r="H3" s="3" t="e">
        <f>'[1]Номера типов'!$AC$6</f>
        <v>#VALUE!</v>
      </c>
      <c r="I3" s="3" t="e">
        <f>INDEX(J$3:K$34,H3,2)</f>
        <v>#VALUE!</v>
      </c>
      <c r="J3" s="14">
        <v>1</v>
      </c>
      <c r="K3" s="11">
        <f>COUNTIF(H$3:H$32,J3)</f>
        <v>0</v>
      </c>
      <c r="N3">
        <f>IF($K3&gt;0,INDEX(J$3:K$34,J3,1),"")</f>
      </c>
      <c r="O3">
        <f>IF($K3&gt;0,INDEX($J$3:$K$34,K3,1),"")</f>
      </c>
    </row>
    <row r="4" spans="1:15" ht="12.75">
      <c r="A4">
        <v>2</v>
      </c>
      <c r="B4" s="7">
        <f>HYPERLINK("D:\Информатика\НПК-2014\НПК-2014\111",'[2]Опросник'!C$15)</f>
        <v>0</v>
      </c>
      <c r="C4" s="7">
        <f>HYPERLINK("D:\Информатика\НПК-2014\НПК-2014\111",'[2]Баллы'!D$64)</f>
        <v>5</v>
      </c>
      <c r="D4" s="7">
        <f>HYPERLINK("D:\Информатика\НПК-2014\НПК-2014\111",'[2]Баллы'!E$64)</f>
        <v>0</v>
      </c>
      <c r="E4" s="7">
        <f>HYPERLINK("D:\Информатика\НПК-2014\НПК-2014\111",'[2]Баллы'!F$64)</f>
        <v>6</v>
      </c>
      <c r="F4" s="14">
        <f aca="true" t="shared" si="0" ref="F4:G19">IF(ISNUMBER(C4)=TRUE,C4,0)</f>
        <v>5</v>
      </c>
      <c r="G4" s="11">
        <f t="shared" si="0"/>
        <v>0</v>
      </c>
      <c r="H4" s="3" t="e">
        <f>'[2]Номера типов'!$AC$6</f>
        <v>#VALUE!</v>
      </c>
      <c r="I4" s="3" t="e">
        <f aca="true" t="shared" si="1" ref="I4:I32">INDEX(J$3:K$34,H4,2)</f>
        <v>#VALUE!</v>
      </c>
      <c r="J4" s="14">
        <v>2</v>
      </c>
      <c r="K4" s="11">
        <f aca="true" t="shared" si="2" ref="K4:K34">COUNTIF(H$3:H$32,J4)</f>
        <v>0</v>
      </c>
      <c r="N4">
        <f>IF($K4&gt;0,INDEX(J$3:K$34,J4,1),"")</f>
      </c>
      <c r="O4">
        <f aca="true" t="shared" si="3" ref="O4:O34">IF($K4&gt;0,INDEX($J$3:$K$34,K4,1),"")</f>
      </c>
    </row>
    <row r="5" spans="1:15" ht="12.75">
      <c r="A5">
        <v>3</v>
      </c>
      <c r="B5" s="7">
        <f>HYPERLINK("D:\Информатика\НПК-2014\НПК-2014\111",'[3]Опросник'!C$15)</f>
        <v>0</v>
      </c>
      <c r="C5" s="7">
        <f>HYPERLINK("D:\Информатика\НПК-2014\НПК-2014\111",'[3]Баллы'!D$64)</f>
        <v>5</v>
      </c>
      <c r="D5" s="7">
        <f>HYPERLINK("D:\Информатика\НПК-2014\НПК-2014\111",'[3]Баллы'!E$64)</f>
        <v>0</v>
      </c>
      <c r="E5" s="7">
        <f>HYPERLINK("D:\Информатика\НПК-2014\НПК-2014\111",'[3]Баллы'!F$64)</f>
        <v>6</v>
      </c>
      <c r="F5" s="14">
        <f t="shared" si="0"/>
        <v>5</v>
      </c>
      <c r="G5" s="11">
        <f t="shared" si="0"/>
        <v>0</v>
      </c>
      <c r="H5" s="3" t="e">
        <f>'[3]Номера типов'!$AC$6</f>
        <v>#VALUE!</v>
      </c>
      <c r="I5" s="3" t="e">
        <f t="shared" si="1"/>
        <v>#VALUE!</v>
      </c>
      <c r="J5" s="14">
        <v>3</v>
      </c>
      <c r="K5" s="11">
        <f t="shared" si="2"/>
        <v>0</v>
      </c>
      <c r="N5">
        <f aca="true" t="shared" si="4" ref="N5:N33">IF($K5&gt;0,INDEX(J$3:K$34,J5,1),"")</f>
      </c>
      <c r="O5">
        <f t="shared" si="3"/>
      </c>
    </row>
    <row r="6" spans="1:15" ht="12.75">
      <c r="A6">
        <v>4</v>
      </c>
      <c r="B6" s="7">
        <f>HYPERLINK("D:\Информатика\НПК-2014\НПК-2014\111",'[4]Опросник'!C$15)</f>
        <v>0</v>
      </c>
      <c r="C6" s="7">
        <f>HYPERLINK("D:\Информатика\НПК-2014\НПК-2014\111",'[4]Баллы'!D$64)</f>
        <v>5</v>
      </c>
      <c r="D6" s="7">
        <f>HYPERLINK("D:\Информатика\НПК-2014\НПК-2014\111",'[4]Баллы'!E$64)</f>
        <v>0</v>
      </c>
      <c r="E6" s="7">
        <f>HYPERLINK("D:\Информатика\НПК-2014\НПК-2014\111",'[4]Баллы'!F$64)</f>
        <v>6</v>
      </c>
      <c r="F6" s="14">
        <f t="shared" si="0"/>
        <v>5</v>
      </c>
      <c r="G6" s="11">
        <f t="shared" si="0"/>
        <v>0</v>
      </c>
      <c r="H6" s="3" t="e">
        <f>'[4]Номера типов'!$AC$6</f>
        <v>#VALUE!</v>
      </c>
      <c r="I6" s="3" t="e">
        <f t="shared" si="1"/>
        <v>#VALUE!</v>
      </c>
      <c r="J6" s="14">
        <v>4</v>
      </c>
      <c r="K6" s="11">
        <f t="shared" si="2"/>
        <v>0</v>
      </c>
      <c r="N6">
        <f t="shared" si="4"/>
      </c>
      <c r="O6">
        <f t="shared" si="3"/>
      </c>
    </row>
    <row r="7" spans="1:15" ht="12.75">
      <c r="A7">
        <v>5</v>
      </c>
      <c r="B7" s="7">
        <f>HYPERLINK("D:\Информатика\НПК-2014\НПК-2014\111",'[5]Опросник'!C$15)</f>
        <v>0</v>
      </c>
      <c r="C7" s="7">
        <f>HYPERLINK("D:\Информатика\НПК-2014\НПК-2014\111",'[5]Баллы'!D$64)</f>
        <v>5</v>
      </c>
      <c r="D7" s="7">
        <f>HYPERLINK("D:\Информатика\НПК-2014\НПК-2014\111",'[5]Баллы'!E$64)</f>
        <v>0</v>
      </c>
      <c r="E7" s="7">
        <f>HYPERLINK("D:\Информатика\НПК-2014\НПК-2014\111",'[5]Баллы'!F$64)</f>
        <v>6</v>
      </c>
      <c r="F7" s="14">
        <f t="shared" si="0"/>
        <v>5</v>
      </c>
      <c r="G7" s="11">
        <f t="shared" si="0"/>
        <v>0</v>
      </c>
      <c r="H7" s="3" t="e">
        <f>'[5]Номера типов'!$AC$6</f>
        <v>#VALUE!</v>
      </c>
      <c r="I7" s="3" t="e">
        <f t="shared" si="1"/>
        <v>#VALUE!</v>
      </c>
      <c r="J7" s="14">
        <v>5</v>
      </c>
      <c r="K7" s="11">
        <f t="shared" si="2"/>
        <v>0</v>
      </c>
      <c r="N7">
        <f t="shared" si="4"/>
      </c>
      <c r="O7">
        <f t="shared" si="3"/>
      </c>
    </row>
    <row r="8" spans="1:15" ht="12.75">
      <c r="A8">
        <v>6</v>
      </c>
      <c r="B8" s="7">
        <f>HYPERLINK("D:\Информатика\НПК-2014\НПК-2014\111",'[6]Опросник'!C$15)</f>
        <v>0</v>
      </c>
      <c r="C8" s="7">
        <f>HYPERLINK("D:\Информатика\НПК-2014\НПК-2014\111",'[6]Баллы'!D$64)</f>
        <v>5</v>
      </c>
      <c r="D8" s="7">
        <f>HYPERLINK("D:\Информатика\НПК-2014\НПК-2014\111",'[6]Баллы'!E$64)</f>
        <v>0</v>
      </c>
      <c r="E8" s="7">
        <f>HYPERLINK("D:\Информатика\НПК-2014\НПК-2014\111",'[6]Баллы'!F$64)</f>
        <v>6</v>
      </c>
      <c r="F8" s="14">
        <f t="shared" si="0"/>
        <v>5</v>
      </c>
      <c r="G8" s="11">
        <f t="shared" si="0"/>
        <v>0</v>
      </c>
      <c r="H8" s="3" t="e">
        <f>'[6]Номера типов'!$AC$6</f>
        <v>#VALUE!</v>
      </c>
      <c r="I8" s="3" t="e">
        <f t="shared" si="1"/>
        <v>#VALUE!</v>
      </c>
      <c r="J8" s="14">
        <v>6</v>
      </c>
      <c r="K8" s="11">
        <f t="shared" si="2"/>
        <v>0</v>
      </c>
      <c r="N8">
        <f t="shared" si="4"/>
      </c>
      <c r="O8">
        <f t="shared" si="3"/>
      </c>
    </row>
    <row r="9" spans="1:15" ht="12.75">
      <c r="A9">
        <v>7</v>
      </c>
      <c r="B9" s="7">
        <f>HYPERLINK("D:\Информатика\НПК-2014\НПК-2014\111",'[7]Опросник'!C$15)</f>
        <v>0</v>
      </c>
      <c r="C9" s="7">
        <f>HYPERLINK("D:\Информатика\НПК-2014\НПК-2014\111",'[7]Баллы'!D$64)</f>
        <v>5</v>
      </c>
      <c r="D9" s="7">
        <f>HYPERLINK("D:\Информатика\НПК-2014\НПК-2014\111",'[7]Баллы'!E$64)</f>
        <v>0</v>
      </c>
      <c r="E9" s="7">
        <f>HYPERLINK("D:\Информатика\НПК-2014\НПК-2014\111",'[7]Баллы'!F$64)</f>
        <v>6</v>
      </c>
      <c r="F9" s="14">
        <f t="shared" si="0"/>
        <v>5</v>
      </c>
      <c r="G9" s="11">
        <f t="shared" si="0"/>
        <v>0</v>
      </c>
      <c r="H9" s="3" t="e">
        <f>'[7]Номера типов'!$AC$6</f>
        <v>#VALUE!</v>
      </c>
      <c r="I9" s="3" t="e">
        <f t="shared" si="1"/>
        <v>#VALUE!</v>
      </c>
      <c r="J9" s="14">
        <v>7</v>
      </c>
      <c r="K9" s="11">
        <f t="shared" si="2"/>
        <v>0</v>
      </c>
      <c r="N9">
        <f t="shared" si="4"/>
      </c>
      <c r="O9">
        <f t="shared" si="3"/>
      </c>
    </row>
    <row r="10" spans="1:15" ht="12.75">
      <c r="A10">
        <v>8</v>
      </c>
      <c r="B10" s="7">
        <f>HYPERLINK("D:\Информатика\НПК-2014\НПК-2014\111",'[8]Опросник'!C$15)</f>
        <v>0</v>
      </c>
      <c r="C10" s="7">
        <f>HYPERLINK("D:\Информатика\НПК-2014\НПК-2014\111",'[8]Баллы'!D$64)</f>
        <v>5</v>
      </c>
      <c r="D10" s="7">
        <f>HYPERLINK("D:\Информатика\НПК-2014\НПК-2014\111",'[8]Баллы'!E$64)</f>
        <v>0</v>
      </c>
      <c r="E10" s="7">
        <f>HYPERLINK("D:\Информатика\НПК-2014\НПК-2014\111",'[8]Баллы'!F$64)</f>
        <v>6</v>
      </c>
      <c r="F10" s="14">
        <f t="shared" si="0"/>
        <v>5</v>
      </c>
      <c r="G10" s="11">
        <f t="shared" si="0"/>
        <v>0</v>
      </c>
      <c r="H10" s="3" t="e">
        <f>'[8]Номера типов'!$AC$6</f>
        <v>#VALUE!</v>
      </c>
      <c r="I10" s="3" t="e">
        <f t="shared" si="1"/>
        <v>#VALUE!</v>
      </c>
      <c r="J10" s="14">
        <v>8</v>
      </c>
      <c r="K10" s="11">
        <f t="shared" si="2"/>
        <v>0</v>
      </c>
      <c r="N10">
        <f t="shared" si="4"/>
      </c>
      <c r="O10">
        <f t="shared" si="3"/>
      </c>
    </row>
    <row r="11" spans="1:15" ht="12.75">
      <c r="A11">
        <v>9</v>
      </c>
      <c r="B11" s="7">
        <f>HYPERLINK("D:\Информатика\НПК-2014\НПК-2014\111",'[9]Опросник'!C$15)</f>
        <v>0</v>
      </c>
      <c r="C11" s="7">
        <f>HYPERLINK("D:\Информатика\НПК-2014\НПК-2014\111",'[9]Баллы'!D$64)</f>
        <v>5</v>
      </c>
      <c r="D11" s="7">
        <f>HYPERLINK("D:\Информатика\НПК-2014\НПК-2014\111",'[9]Баллы'!E$64)</f>
        <v>0</v>
      </c>
      <c r="E11" s="7">
        <f>HYPERLINK("D:\Информатика\НПК-2014\НПК-2014\111",'[9]Баллы'!F$64)</f>
        <v>6</v>
      </c>
      <c r="F11" s="14">
        <f t="shared" si="0"/>
        <v>5</v>
      </c>
      <c r="G11" s="11">
        <f t="shared" si="0"/>
        <v>0</v>
      </c>
      <c r="H11" s="3" t="e">
        <f>'[9]Номера типов'!$AC$6</f>
        <v>#VALUE!</v>
      </c>
      <c r="I11" s="3" t="e">
        <f t="shared" si="1"/>
        <v>#VALUE!</v>
      </c>
      <c r="J11" s="14">
        <v>9</v>
      </c>
      <c r="K11" s="11">
        <f t="shared" si="2"/>
        <v>0</v>
      </c>
      <c r="N11">
        <f t="shared" si="4"/>
      </c>
      <c r="O11">
        <f t="shared" si="3"/>
      </c>
    </row>
    <row r="12" spans="1:15" ht="12.75">
      <c r="A12">
        <v>10</v>
      </c>
      <c r="B12" s="7">
        <f>HYPERLINK("D:\Информатика\НПК-2014\НПК-2014\111",'[10]Опросник'!C$15)</f>
        <v>0</v>
      </c>
      <c r="C12" s="7">
        <f>HYPERLINK("D:\Информатика\НПК-2014\НПК-2014\111",'[10]Баллы'!D$64)</f>
        <v>5</v>
      </c>
      <c r="D12" s="7">
        <f>HYPERLINK("D:\Информатика\НПК-2014\НПК-2014\111",'[10]Баллы'!E$64)</f>
        <v>0</v>
      </c>
      <c r="E12" s="7">
        <f>HYPERLINK("D:\Информатика\НПК-2014\НПК-2014\111",'[10]Баллы'!F$64)</f>
        <v>6</v>
      </c>
      <c r="F12" s="14">
        <f t="shared" si="0"/>
        <v>5</v>
      </c>
      <c r="G12" s="11">
        <f t="shared" si="0"/>
        <v>0</v>
      </c>
      <c r="H12" s="3" t="e">
        <f>'[10]Номера типов'!$AC$6</f>
        <v>#VALUE!</v>
      </c>
      <c r="I12" s="3" t="e">
        <f t="shared" si="1"/>
        <v>#VALUE!</v>
      </c>
      <c r="J12" s="14">
        <v>10</v>
      </c>
      <c r="K12" s="11">
        <f t="shared" si="2"/>
        <v>0</v>
      </c>
      <c r="N12">
        <f t="shared" si="4"/>
      </c>
      <c r="O12">
        <f t="shared" si="3"/>
      </c>
    </row>
    <row r="13" spans="1:15" ht="12.75">
      <c r="A13">
        <v>11</v>
      </c>
      <c r="B13" s="7">
        <f>HYPERLINK("D:\Информатика\НПК-2014\НПК-2014\111",'[11]Опросник'!C$15)</f>
        <v>0</v>
      </c>
      <c r="C13" s="7">
        <f>HYPERLINK("D:\Информатика\НПК-2014\НПК-2014\111",'[11]Баллы'!D$64)</f>
        <v>5</v>
      </c>
      <c r="D13" s="7">
        <f>HYPERLINK("D:\Информатика\НПК-2014\НПК-2014\111",'[11]Баллы'!E$64)</f>
        <v>0</v>
      </c>
      <c r="E13" s="7">
        <f>HYPERLINK("D:\Информатика\НПК-2014\НПК-2014\111",'[11]Баллы'!F$64)</f>
        <v>6</v>
      </c>
      <c r="F13" s="14">
        <f t="shared" si="0"/>
        <v>5</v>
      </c>
      <c r="G13" s="11">
        <f t="shared" si="0"/>
        <v>0</v>
      </c>
      <c r="H13" s="3" t="e">
        <f>'[11]Номера типов'!$AC$6</f>
        <v>#VALUE!</v>
      </c>
      <c r="I13" s="3" t="e">
        <f t="shared" si="1"/>
        <v>#VALUE!</v>
      </c>
      <c r="J13" s="14">
        <v>11</v>
      </c>
      <c r="K13" s="11">
        <f t="shared" si="2"/>
        <v>0</v>
      </c>
      <c r="N13">
        <f t="shared" si="4"/>
      </c>
      <c r="O13">
        <f t="shared" si="3"/>
      </c>
    </row>
    <row r="14" spans="1:15" ht="12.75">
      <c r="A14">
        <v>12</v>
      </c>
      <c r="B14" s="7">
        <f>HYPERLINK("D:\Информатика\НПК-2014\НПК-2014\111",'[12]Опросник'!C$15)</f>
        <v>0</v>
      </c>
      <c r="C14" s="7">
        <f>HYPERLINK("D:\Информатика\НПК-2014\НПК-2014\111",'[12]Баллы'!D$64)</f>
        <v>5</v>
      </c>
      <c r="D14" s="7">
        <f>HYPERLINK("D:\Информатика\НПК-2014\НПК-2014\111",'[12]Баллы'!E$64)</f>
        <v>0</v>
      </c>
      <c r="E14" s="7">
        <f>HYPERLINK("D:\Информатика\НПК-2014\НПК-2014\111",'[12]Баллы'!F$64)</f>
        <v>6</v>
      </c>
      <c r="F14" s="14">
        <f t="shared" si="0"/>
        <v>5</v>
      </c>
      <c r="G14" s="11">
        <f t="shared" si="0"/>
        <v>0</v>
      </c>
      <c r="H14" s="3" t="e">
        <f>'[12]Номера типов'!$AC$6</f>
        <v>#VALUE!</v>
      </c>
      <c r="I14" s="3" t="e">
        <f t="shared" si="1"/>
        <v>#VALUE!</v>
      </c>
      <c r="J14" s="14">
        <v>12</v>
      </c>
      <c r="K14" s="11">
        <f t="shared" si="2"/>
        <v>0</v>
      </c>
      <c r="N14">
        <f t="shared" si="4"/>
      </c>
      <c r="O14">
        <f t="shared" si="3"/>
      </c>
    </row>
    <row r="15" spans="1:15" ht="12.75">
      <c r="A15">
        <v>13</v>
      </c>
      <c r="B15" s="7">
        <f>HYPERLINK("D:\Информатика\НПК-2014\НПК-2014\111",'[13]Опросник'!C$15)</f>
        <v>0</v>
      </c>
      <c r="C15" s="7">
        <f>HYPERLINK("D:\Информатика\НПК-2014\НПК-2014\111",'[13]Баллы'!D$64)</f>
        <v>5</v>
      </c>
      <c r="D15" s="7">
        <f>HYPERLINK("D:\Информатика\НПК-2014\НПК-2014\111",'[13]Баллы'!E$64)</f>
        <v>0</v>
      </c>
      <c r="E15" s="7">
        <f>HYPERLINK("D:\Информатика\НПК-2014\НПК-2014\111",'[13]Баллы'!F$64)</f>
        <v>6</v>
      </c>
      <c r="F15" s="14">
        <f t="shared" si="0"/>
        <v>5</v>
      </c>
      <c r="G15" s="11">
        <f t="shared" si="0"/>
        <v>0</v>
      </c>
      <c r="H15" s="3" t="e">
        <f>'[13]Номера типов'!$AC$6</f>
        <v>#VALUE!</v>
      </c>
      <c r="I15" s="3" t="e">
        <f t="shared" si="1"/>
        <v>#VALUE!</v>
      </c>
      <c r="J15" s="14">
        <v>13</v>
      </c>
      <c r="K15" s="11">
        <f t="shared" si="2"/>
        <v>0</v>
      </c>
      <c r="N15">
        <f t="shared" si="4"/>
      </c>
      <c r="O15">
        <f t="shared" si="3"/>
      </c>
    </row>
    <row r="16" spans="1:15" ht="12.75">
      <c r="A16">
        <v>14</v>
      </c>
      <c r="B16" s="7">
        <f>HYPERLINK("D:\Информатика\НПК-2014\НПК-2014\111",'[14]Опросник'!C$15)</f>
        <v>0</v>
      </c>
      <c r="C16" s="7">
        <f>HYPERLINK("D:\Информатика\НПК-2014\НПК-2014\111",'[14]Баллы'!D$64)</f>
        <v>5</v>
      </c>
      <c r="D16" s="7">
        <f>HYPERLINK("D:\Информатика\НПК-2014\НПК-2014\111",'[14]Баллы'!E$64)</f>
        <v>0</v>
      </c>
      <c r="E16" s="7">
        <f>HYPERLINK("D:\Информатика\НПК-2014\НПК-2014\111",'[14]Баллы'!F$64)</f>
        <v>6</v>
      </c>
      <c r="F16" s="14">
        <f t="shared" si="0"/>
        <v>5</v>
      </c>
      <c r="G16" s="11">
        <f t="shared" si="0"/>
        <v>0</v>
      </c>
      <c r="H16" s="3" t="e">
        <f>'[14]Номера типов'!$AC$6</f>
        <v>#VALUE!</v>
      </c>
      <c r="I16" s="3" t="e">
        <f t="shared" si="1"/>
        <v>#VALUE!</v>
      </c>
      <c r="J16" s="14">
        <v>14</v>
      </c>
      <c r="K16" s="11">
        <f t="shared" si="2"/>
        <v>0</v>
      </c>
      <c r="N16">
        <f t="shared" si="4"/>
      </c>
      <c r="O16">
        <f t="shared" si="3"/>
      </c>
    </row>
    <row r="17" spans="1:15" ht="12.75">
      <c r="A17">
        <v>15</v>
      </c>
      <c r="B17" s="7">
        <f>HYPERLINK("D:\Информатика\НПК-2014\НПК-2014\111",'[15]Опросник'!C$15)</f>
        <v>0</v>
      </c>
      <c r="C17" s="7">
        <f>HYPERLINK("D:\Информатика\НПК-2014\НПК-2014\111",'[15]Баллы'!D$64)</f>
        <v>5</v>
      </c>
      <c r="D17" s="7">
        <f>HYPERLINK("D:\Информатика\НПК-2014\НПК-2014\111",'[15]Баллы'!E$64)</f>
        <v>0</v>
      </c>
      <c r="E17" s="7">
        <f>HYPERLINK("D:\Информатика\НПК-2014\НПК-2014\111",'[15]Баллы'!F$64)</f>
        <v>6</v>
      </c>
      <c r="F17" s="14">
        <f t="shared" si="0"/>
        <v>5</v>
      </c>
      <c r="G17" s="11">
        <f t="shared" si="0"/>
        <v>0</v>
      </c>
      <c r="H17" s="3" t="e">
        <f>'[15]Номера типов'!$AC$6</f>
        <v>#VALUE!</v>
      </c>
      <c r="I17" s="3" t="e">
        <f t="shared" si="1"/>
        <v>#VALUE!</v>
      </c>
      <c r="J17" s="14">
        <v>15</v>
      </c>
      <c r="K17" s="11">
        <f t="shared" si="2"/>
        <v>0</v>
      </c>
      <c r="N17">
        <f t="shared" si="4"/>
      </c>
      <c r="O17">
        <f t="shared" si="3"/>
      </c>
    </row>
    <row r="18" spans="1:15" ht="12.75">
      <c r="A18">
        <v>16</v>
      </c>
      <c r="B18" s="7">
        <f>HYPERLINK("D:\Информатика\НПК-2014\НПК-2014\111",'[16]Опросник'!C$15)</f>
        <v>0</v>
      </c>
      <c r="C18" s="7">
        <f>HYPERLINK("D:\Информатика\НПК-2014\НПК-2014\111",'[16]Баллы'!D$64)</f>
        <v>5</v>
      </c>
      <c r="D18" s="7">
        <f>HYPERLINK("D:\Информатика\НПК-2014\НПК-2014\111",'[16]Баллы'!E$64)</f>
        <v>0</v>
      </c>
      <c r="E18" s="7">
        <f>HYPERLINK("D:\Информатика\НПК-2014\НПК-2014\111",'[16]Баллы'!F$64)</f>
        <v>6</v>
      </c>
      <c r="F18" s="14">
        <f t="shared" si="0"/>
        <v>5</v>
      </c>
      <c r="G18" s="11">
        <f t="shared" si="0"/>
        <v>0</v>
      </c>
      <c r="H18" s="3" t="e">
        <f>'[16]Номера типов'!$AC$6</f>
        <v>#VALUE!</v>
      </c>
      <c r="I18" s="3" t="e">
        <f t="shared" si="1"/>
        <v>#VALUE!</v>
      </c>
      <c r="J18" s="14">
        <v>16</v>
      </c>
      <c r="K18" s="11">
        <f t="shared" si="2"/>
        <v>0</v>
      </c>
      <c r="N18">
        <f t="shared" si="4"/>
      </c>
      <c r="O18">
        <f t="shared" si="3"/>
      </c>
    </row>
    <row r="19" spans="1:15" ht="12.75">
      <c r="A19">
        <v>17</v>
      </c>
      <c r="B19" s="7" t="e">
        <f>HYPERLINK("D:\Информатика\НПК-2014\НПК-2014\111",'[45]Опросник'!C$15)</f>
        <v>#REF!</v>
      </c>
      <c r="C19" s="7" t="e">
        <f>HYPERLINK("D:\Информатика\НПК-2014\НПК-2014\111",'[32]Баллы'!D$64)</f>
        <v>#REF!</v>
      </c>
      <c r="D19" s="7" t="e">
        <f>HYPERLINK("D:\Информатика\НПК-2014\НПК-2014\111",'[32]Баллы'!E$64)</f>
        <v>#REF!</v>
      </c>
      <c r="E19" s="7" t="e">
        <f>HYPERLINK("D:\Информатика\НПК-2014\НПК-2014\111",'[32]Баллы'!F$64)</f>
        <v>#REF!</v>
      </c>
      <c r="F19" s="14">
        <f t="shared" si="0"/>
        <v>0</v>
      </c>
      <c r="G19" s="11">
        <f t="shared" si="0"/>
        <v>0</v>
      </c>
      <c r="H19" s="3" t="e">
        <f>'[17]Номера типов'!$AC$6</f>
        <v>#VALUE!</v>
      </c>
      <c r="I19" s="3" t="e">
        <f t="shared" si="1"/>
        <v>#VALUE!</v>
      </c>
      <c r="J19" s="14">
        <v>17</v>
      </c>
      <c r="K19" s="11">
        <f t="shared" si="2"/>
        <v>0</v>
      </c>
      <c r="N19">
        <f t="shared" si="4"/>
      </c>
      <c r="O19">
        <f t="shared" si="3"/>
      </c>
    </row>
    <row r="20" spans="1:15" ht="12.75">
      <c r="A20">
        <v>18</v>
      </c>
      <c r="B20" s="7" t="e">
        <f>HYPERLINK("D:\Информатика\НПК-2014\НПК-2014\111",'[45]Опросник'!C$15)</f>
        <v>#REF!</v>
      </c>
      <c r="C20" s="7" t="e">
        <f>HYPERLINK("D:\Информатика\НПК-2014\НПК-2014\111",'[33]Баллы'!D$64)</f>
        <v>#REF!</v>
      </c>
      <c r="D20" s="7" t="e">
        <f>HYPERLINK("D:\Информатика\НПК-2014\НПК-2014\111",'[32]Баллы'!E$64)</f>
        <v>#REF!</v>
      </c>
      <c r="E20" s="7" t="e">
        <f>HYPERLINK("D:\Информатика\НПК-2014\НПК-2014\111",'[32]Баллы'!F$64)</f>
        <v>#REF!</v>
      </c>
      <c r="F20" s="14">
        <f aca="true" t="shared" si="5" ref="F20:G32">IF(ISNUMBER(C20)=TRUE,C20,0)</f>
        <v>0</v>
      </c>
      <c r="G20" s="11">
        <f t="shared" si="5"/>
        <v>0</v>
      </c>
      <c r="H20" s="3" t="e">
        <f>'[18]Номера типов'!$AC$6</f>
        <v>#VALUE!</v>
      </c>
      <c r="I20" s="3" t="e">
        <f t="shared" si="1"/>
        <v>#VALUE!</v>
      </c>
      <c r="J20" s="14">
        <v>18</v>
      </c>
      <c r="K20" s="11">
        <f t="shared" si="2"/>
        <v>0</v>
      </c>
      <c r="N20">
        <f t="shared" si="4"/>
      </c>
      <c r="O20">
        <f t="shared" si="3"/>
      </c>
    </row>
    <row r="21" spans="1:15" ht="12.75">
      <c r="A21">
        <v>19</v>
      </c>
      <c r="B21" s="7" t="e">
        <f>HYPERLINK("D:\Информатика\НПК-2014\НПК-2014\111",'[45]Опросник'!C$15)</f>
        <v>#REF!</v>
      </c>
      <c r="C21" s="7" t="e">
        <f>HYPERLINK("D:\Информатика\НПК-2014\НПК-2014\111",'[34]Баллы'!D$64)</f>
        <v>#REF!</v>
      </c>
      <c r="D21" s="7" t="e">
        <f>HYPERLINK("D:\Информатика\НПК-2014\НПК-2014\111",'[32]Баллы'!E$64)</f>
        <v>#REF!</v>
      </c>
      <c r="E21" s="7" t="e">
        <f>HYPERLINK("D:\Информатика\НПК-2014\НПК-2014\111",'[32]Баллы'!F$64)</f>
        <v>#REF!</v>
      </c>
      <c r="F21" s="14">
        <f t="shared" si="5"/>
        <v>0</v>
      </c>
      <c r="G21" s="11">
        <f t="shared" si="5"/>
        <v>0</v>
      </c>
      <c r="H21" s="3" t="e">
        <f>'[19]Номера типов'!$AC$6</f>
        <v>#VALUE!</v>
      </c>
      <c r="I21" s="3" t="e">
        <f t="shared" si="1"/>
        <v>#VALUE!</v>
      </c>
      <c r="J21" s="14">
        <v>19</v>
      </c>
      <c r="K21" s="11">
        <f t="shared" si="2"/>
        <v>0</v>
      </c>
      <c r="N21">
        <f t="shared" si="4"/>
      </c>
      <c r="O21">
        <f t="shared" si="3"/>
      </c>
    </row>
    <row r="22" spans="1:15" ht="12.75">
      <c r="A22">
        <v>20</v>
      </c>
      <c r="B22" s="7" t="e">
        <f>HYPERLINK("D:\Информатика\НПК-2014\НПК-2014\111",'[45]Опросник'!C$15)</f>
        <v>#REF!</v>
      </c>
      <c r="C22" s="7" t="e">
        <f>HYPERLINK("D:\Информатика\НПК-2014\НПК-2014\111",'[35]Баллы'!D$64)</f>
        <v>#REF!</v>
      </c>
      <c r="D22" s="7" t="e">
        <f>HYPERLINK("D:\Информатика\НПК-2014\НПК-2014\111",'[32]Баллы'!E$64)</f>
        <v>#REF!</v>
      </c>
      <c r="E22" s="7" t="e">
        <f>HYPERLINK("D:\Информатика\НПК-2014\НПК-2014\111",'[32]Баллы'!F$64)</f>
        <v>#REF!</v>
      </c>
      <c r="F22" s="14">
        <f t="shared" si="5"/>
        <v>0</v>
      </c>
      <c r="G22" s="11">
        <f t="shared" si="5"/>
        <v>0</v>
      </c>
      <c r="H22" s="3" t="e">
        <f>'[20]Номера типов'!$AC$6</f>
        <v>#VALUE!</v>
      </c>
      <c r="I22" s="3" t="e">
        <f t="shared" si="1"/>
        <v>#VALUE!</v>
      </c>
      <c r="J22" s="14">
        <v>20</v>
      </c>
      <c r="K22" s="11">
        <f t="shared" si="2"/>
        <v>0</v>
      </c>
      <c r="N22">
        <f t="shared" si="4"/>
      </c>
      <c r="O22">
        <f t="shared" si="3"/>
      </c>
    </row>
    <row r="23" spans="1:15" ht="12.75">
      <c r="A23">
        <v>21</v>
      </c>
      <c r="B23" s="7" t="e">
        <f>HYPERLINK("D:\Информатика\НПК-2014\НПК-2014\111",'[45]Опросник'!C$15)</f>
        <v>#REF!</v>
      </c>
      <c r="C23" s="7" t="e">
        <f>HYPERLINK("D:\Информатика\НПК-2014\НПК-2014\111",'[36]Баллы'!D$64)</f>
        <v>#REF!</v>
      </c>
      <c r="D23" s="7" t="e">
        <f>HYPERLINK("D:\Информатика\НПК-2014\НПК-2014\111",'[32]Баллы'!E$64)</f>
        <v>#REF!</v>
      </c>
      <c r="E23" s="7" t="e">
        <f>HYPERLINK("D:\Информатика\НПК-2014\НПК-2014\111",'[32]Баллы'!F$64)</f>
        <v>#REF!</v>
      </c>
      <c r="F23" s="14">
        <f t="shared" si="5"/>
        <v>0</v>
      </c>
      <c r="G23" s="11">
        <f t="shared" si="5"/>
        <v>0</v>
      </c>
      <c r="H23" s="3" t="e">
        <f>'[21]Номера типов'!$AC$6</f>
        <v>#VALUE!</v>
      </c>
      <c r="I23" s="3" t="e">
        <f t="shared" si="1"/>
        <v>#VALUE!</v>
      </c>
      <c r="J23" s="14">
        <v>21</v>
      </c>
      <c r="K23" s="11">
        <f t="shared" si="2"/>
        <v>0</v>
      </c>
      <c r="N23">
        <f t="shared" si="4"/>
      </c>
      <c r="O23">
        <f t="shared" si="3"/>
      </c>
    </row>
    <row r="24" spans="1:15" ht="12.75">
      <c r="A24">
        <v>22</v>
      </c>
      <c r="B24" s="7" t="e">
        <f>HYPERLINK("D:\Информатика\НПК-2014\НПК-2014\111",'[45]Опросник'!C$15)</f>
        <v>#REF!</v>
      </c>
      <c r="C24" s="7" t="e">
        <f>HYPERLINK("D:\Информатика\НПК-2014\НПК-2014\111",'[37]Баллы'!D$64)</f>
        <v>#REF!</v>
      </c>
      <c r="D24" s="7" t="e">
        <f>HYPERLINK("D:\Информатика\НПК-2014\НПК-2014\111",'[32]Баллы'!E$64)</f>
        <v>#REF!</v>
      </c>
      <c r="E24" s="7" t="e">
        <f>HYPERLINK("D:\Информатика\НПК-2014\НПК-2014\111",'[32]Баллы'!F$64)</f>
        <v>#REF!</v>
      </c>
      <c r="F24" s="14">
        <f t="shared" si="5"/>
        <v>0</v>
      </c>
      <c r="G24" s="11">
        <f t="shared" si="5"/>
        <v>0</v>
      </c>
      <c r="H24" s="3" t="e">
        <f>'[22]Номера типов'!$AC$6</f>
        <v>#REF!</v>
      </c>
      <c r="I24" s="3" t="e">
        <f t="shared" si="1"/>
        <v>#REF!</v>
      </c>
      <c r="J24" s="14">
        <v>22</v>
      </c>
      <c r="K24" s="11">
        <f t="shared" si="2"/>
        <v>0</v>
      </c>
      <c r="N24">
        <f t="shared" si="4"/>
      </c>
      <c r="O24">
        <f t="shared" si="3"/>
      </c>
    </row>
    <row r="25" spans="1:15" ht="12.75">
      <c r="A25">
        <v>23</v>
      </c>
      <c r="B25" s="7" t="e">
        <f>HYPERLINK("D:\Информатика\НПК-2014\НПК-2014\111",'[45]Опросник'!C$15)</f>
        <v>#REF!</v>
      </c>
      <c r="C25" s="7" t="e">
        <f>HYPERLINK("D:\Информатика\НПК-2014\НПК-2014\111",'[38]Баллы'!D$64)</f>
        <v>#REF!</v>
      </c>
      <c r="D25" s="7" t="e">
        <f>HYPERLINK("D:\Информатика\НПК-2014\НПК-2014\111",'[32]Баллы'!E$64)</f>
        <v>#REF!</v>
      </c>
      <c r="E25" s="7" t="e">
        <f>HYPERLINK("D:\Информатика\НПК-2014\НПК-2014\111",'[32]Баллы'!F$64)</f>
        <v>#REF!</v>
      </c>
      <c r="F25" s="14">
        <f t="shared" si="5"/>
        <v>0</v>
      </c>
      <c r="G25" s="11">
        <f t="shared" si="5"/>
        <v>0</v>
      </c>
      <c r="H25" s="3" t="e">
        <f>'[23]Номера типов'!$AC$6</f>
        <v>#VALUE!</v>
      </c>
      <c r="I25" s="3" t="e">
        <f t="shared" si="1"/>
        <v>#VALUE!</v>
      </c>
      <c r="J25" s="14">
        <v>23</v>
      </c>
      <c r="K25" s="11">
        <f t="shared" si="2"/>
        <v>0</v>
      </c>
      <c r="N25">
        <f t="shared" si="4"/>
      </c>
      <c r="O25">
        <f t="shared" si="3"/>
      </c>
    </row>
    <row r="26" spans="1:15" ht="12.75">
      <c r="A26">
        <v>24</v>
      </c>
      <c r="B26" s="7" t="e">
        <f>HYPERLINK("D:\Информатика\НПК-2014\НПК-2014\111",'[45]Опросник'!C$15)</f>
        <v>#REF!</v>
      </c>
      <c r="C26" s="7" t="e">
        <f>HYPERLINK("D:\Информатика\НПК-2014\НПК-2014\111",'[39]Баллы]Баллы]Баллы]Баллы]Баллы]Баллы]Баллы]Баллы]Баллы]Баллы]Баллы]Баллы]Баллы]Баллы]Баллы]Баллы]Баллы]Баллы]1[24.xls]Баллы'!D$64)</f>
        <v>#REF!</v>
      </c>
      <c r="D26" s="7" t="e">
        <f>HYPERLINK("D:\Информатика\НПК-2014\НПК-2014\111",'[32]Баллы'!E$64)</f>
        <v>#REF!</v>
      </c>
      <c r="E26" s="7" t="e">
        <f>HYPERLINK("D:\Информатика\НПК-2014\НПК-2014\111",'[32]Баллы'!F$64)</f>
        <v>#REF!</v>
      </c>
      <c r="F26" s="14">
        <f t="shared" si="5"/>
        <v>0</v>
      </c>
      <c r="G26" s="11">
        <f t="shared" si="5"/>
        <v>0</v>
      </c>
      <c r="H26" s="3" t="e">
        <f>'[24]Номера типов'!$AC$6</f>
        <v>#VALUE!</v>
      </c>
      <c r="I26" s="3" t="e">
        <f t="shared" si="1"/>
        <v>#VALUE!</v>
      </c>
      <c r="J26" s="14">
        <v>24</v>
      </c>
      <c r="K26" s="11">
        <f t="shared" si="2"/>
        <v>0</v>
      </c>
      <c r="N26">
        <f t="shared" si="4"/>
      </c>
      <c r="O26">
        <f t="shared" si="3"/>
      </c>
    </row>
    <row r="27" spans="1:15" ht="12.75">
      <c r="A27">
        <v>25</v>
      </c>
      <c r="B27" s="7" t="e">
        <f>HYPERLINK("D:\Информатика\НПК-2014\НПК-2014\111",'[45]Опросник'!C$15)</f>
        <v>#REF!</v>
      </c>
      <c r="C27" s="7" t="e">
        <f>HYPERLINK("D:\Информатика\НПК-2014\НПК-2014\111",'[40]Баллы'!D$64)</f>
        <v>#REF!</v>
      </c>
      <c r="D27" s="7" t="e">
        <f>HYPERLINK("D:\Информатика\НПК-2014\НПК-2014\111",'[32]Баллы'!E$64)</f>
        <v>#REF!</v>
      </c>
      <c r="E27" s="7" t="e">
        <f>HYPERLINK("D:\Информатика\НПК-2014\НПК-2014\111",'[32]Баллы'!F$64)</f>
        <v>#REF!</v>
      </c>
      <c r="F27" s="14">
        <f t="shared" si="5"/>
        <v>0</v>
      </c>
      <c r="G27" s="11">
        <f t="shared" si="5"/>
        <v>0</v>
      </c>
      <c r="H27" s="3" t="e">
        <f>'[25]Номера типов'!$AC$6</f>
        <v>#VALUE!</v>
      </c>
      <c r="I27" s="3" t="e">
        <f t="shared" si="1"/>
        <v>#VALUE!</v>
      </c>
      <c r="J27" s="14">
        <v>25</v>
      </c>
      <c r="K27" s="11">
        <f t="shared" si="2"/>
        <v>0</v>
      </c>
      <c r="N27">
        <f t="shared" si="4"/>
      </c>
      <c r="O27">
        <f t="shared" si="3"/>
      </c>
    </row>
    <row r="28" spans="1:15" ht="12.75">
      <c r="A28">
        <v>26</v>
      </c>
      <c r="B28" s="7" t="e">
        <f>HYPERLINK("D:\Информатика\НПК-2014\НПК-2014\111",'[45]Опросник'!C$15)</f>
        <v>#REF!</v>
      </c>
      <c r="C28" s="7" t="e">
        <f>HYPERLINK("D:\Информатика\НПК-2014\НПК-2014\111",'[41]Баллы'!D$64)</f>
        <v>#REF!</v>
      </c>
      <c r="D28" s="7" t="e">
        <f>HYPERLINK("D:\Информатика\НПК-2014\НПК-2014\111",'[32]Баллы'!E$64)</f>
        <v>#REF!</v>
      </c>
      <c r="E28" s="7" t="e">
        <f>HYPERLINK("D:\Информатика\НПК-2014\НПК-2014\111",'[32]Баллы'!F$64)</f>
        <v>#REF!</v>
      </c>
      <c r="F28" s="14">
        <f t="shared" si="5"/>
        <v>0</v>
      </c>
      <c r="G28" s="11">
        <f t="shared" si="5"/>
        <v>0</v>
      </c>
      <c r="H28" s="3" t="e">
        <f>'[26]Номера типов'!$AC$6</f>
        <v>#VALUE!</v>
      </c>
      <c r="I28" s="3" t="e">
        <f t="shared" si="1"/>
        <v>#VALUE!</v>
      </c>
      <c r="J28" s="14">
        <v>26</v>
      </c>
      <c r="K28" s="11">
        <f t="shared" si="2"/>
        <v>0</v>
      </c>
      <c r="N28">
        <f t="shared" si="4"/>
      </c>
      <c r="O28">
        <f t="shared" si="3"/>
      </c>
    </row>
    <row r="29" spans="1:15" ht="12.75">
      <c r="A29">
        <v>27</v>
      </c>
      <c r="B29" s="7" t="e">
        <f>HYPERLINK("D:\Информатика\НПК-2014\НПК-2014\111",'[45]Опросник'!C$15)</f>
        <v>#REF!</v>
      </c>
      <c r="C29" s="7" t="e">
        <f>HYPERLINK("D:\Информатика\НПК-2014\НПК-2014\111",'[31]Баллы'!D$64)</f>
        <v>#REF!</v>
      </c>
      <c r="D29" s="7" t="e">
        <f>HYPERLINK("D:\Информатика\НПК-2014\НПК-2014\111",'[32]Баллы'!E$64)</f>
        <v>#REF!</v>
      </c>
      <c r="E29" s="7" t="e">
        <f>HYPERLINK("D:\Информатика\НПК-2014\НПК-2014\111",'[32]Баллы'!F$64)</f>
        <v>#REF!</v>
      </c>
      <c r="F29" s="14">
        <f t="shared" si="5"/>
        <v>0</v>
      </c>
      <c r="G29" s="11">
        <f t="shared" si="5"/>
        <v>0</v>
      </c>
      <c r="H29" s="3" t="e">
        <f>'[27]Номера типов'!$AC$6</f>
        <v>#VALUE!</v>
      </c>
      <c r="I29" s="3" t="e">
        <f t="shared" si="1"/>
        <v>#VALUE!</v>
      </c>
      <c r="J29" s="14">
        <v>27</v>
      </c>
      <c r="K29" s="11">
        <f t="shared" si="2"/>
        <v>0</v>
      </c>
      <c r="N29">
        <f t="shared" si="4"/>
      </c>
      <c r="O29">
        <f t="shared" si="3"/>
      </c>
    </row>
    <row r="30" spans="1:15" ht="12.75">
      <c r="A30">
        <v>28</v>
      </c>
      <c r="B30" s="7" t="e">
        <f>HYPERLINK("D:\Информатика\НПК-2014\НПК-2014\111",'[45]Опросник'!C$15)</f>
        <v>#REF!</v>
      </c>
      <c r="C30" s="7" t="e">
        <f>HYPERLINK("D:\Информатика\НПК-2014\НПК-2014\111",'[42]Баллы'!D$64)</f>
        <v>#REF!</v>
      </c>
      <c r="D30" s="7" t="e">
        <f>HYPERLINK("D:\Информатика\НПК-2014\НПК-2014\111",'[32]Баллы'!E$64)</f>
        <v>#REF!</v>
      </c>
      <c r="E30" s="7" t="e">
        <f>HYPERLINK("D:\Информатика\НПК-2014\НПК-2014\111",'[32]Баллы'!F$64)</f>
        <v>#REF!</v>
      </c>
      <c r="F30" s="14">
        <f t="shared" si="5"/>
        <v>0</v>
      </c>
      <c r="G30" s="11">
        <f t="shared" si="5"/>
        <v>0</v>
      </c>
      <c r="H30" s="3" t="e">
        <f>'[28]Номера типов'!$AC$6</f>
        <v>#VALUE!</v>
      </c>
      <c r="I30" s="3" t="e">
        <f t="shared" si="1"/>
        <v>#VALUE!</v>
      </c>
      <c r="J30" s="14">
        <v>28</v>
      </c>
      <c r="K30" s="11">
        <f t="shared" si="2"/>
        <v>0</v>
      </c>
      <c r="N30">
        <f t="shared" si="4"/>
      </c>
      <c r="O30">
        <f t="shared" si="3"/>
      </c>
    </row>
    <row r="31" spans="1:15" ht="12.75">
      <c r="A31">
        <v>29</v>
      </c>
      <c r="B31" s="7" t="e">
        <f>HYPERLINK("D:\Информатика\НПК-2014\НПК-2014\111",'[45]Опросник'!C$15)</f>
        <v>#REF!</v>
      </c>
      <c r="C31" s="7" t="e">
        <f>HYPERLINK("D:\Информатика\НПК-2014\НПК-2014\111",'[43]Баллы'!D$64)</f>
        <v>#REF!</v>
      </c>
      <c r="D31" s="7" t="e">
        <f>HYPERLINK("D:\Информатика\НПК-2014\НПК-2014\111",'[32]Баллы'!E$64)</f>
        <v>#REF!</v>
      </c>
      <c r="E31" s="7" t="e">
        <f>HYPERLINK("D:\Информатика\НПК-2014\НПК-2014\111",'[32]Баллы'!F$64)</f>
        <v>#REF!</v>
      </c>
      <c r="F31" s="14">
        <f t="shared" si="5"/>
        <v>0</v>
      </c>
      <c r="G31" s="11">
        <f t="shared" si="5"/>
        <v>0</v>
      </c>
      <c r="H31" s="3" t="e">
        <f>'[29]Номера типов'!$AC$6</f>
        <v>#VALUE!</v>
      </c>
      <c r="I31" s="3" t="e">
        <f t="shared" si="1"/>
        <v>#VALUE!</v>
      </c>
      <c r="J31" s="14">
        <v>29</v>
      </c>
      <c r="K31" s="11">
        <f t="shared" si="2"/>
        <v>0</v>
      </c>
      <c r="N31">
        <f t="shared" si="4"/>
      </c>
      <c r="O31">
        <f t="shared" si="3"/>
      </c>
    </row>
    <row r="32" spans="1:15" ht="13.5" thickBot="1">
      <c r="A32">
        <v>30</v>
      </c>
      <c r="B32" s="7" t="e">
        <f>HYPERLINK("D:\Информатика\НПК-2014\НПК-2014\111",'[45]Опросник'!C$15)</f>
        <v>#REF!</v>
      </c>
      <c r="C32" s="7" t="e">
        <f>HYPERLINK("D:\Информатика\НПК-2014\НПК-2014\111",'[44]Баллы'!D$64)</f>
        <v>#REF!</v>
      </c>
      <c r="D32" s="7" t="e">
        <f>HYPERLINK("D:\Информатика\НПК-2014\НПК-2014\111",'[32]Баллы'!E$64)</f>
        <v>#REF!</v>
      </c>
      <c r="E32" s="7" t="e">
        <f>HYPERLINK("D:\Информатика\НПК-2014\НПК-2014\111",'[32]Баллы'!F$64)</f>
        <v>#REF!</v>
      </c>
      <c r="F32" s="15">
        <f t="shared" si="5"/>
        <v>0</v>
      </c>
      <c r="G32" s="12">
        <f t="shared" si="5"/>
        <v>0</v>
      </c>
      <c r="H32" s="13" t="e">
        <f>'[30]Номера типов'!$AC$6</f>
        <v>#VALUE!</v>
      </c>
      <c r="I32" s="13" t="e">
        <f t="shared" si="1"/>
        <v>#VALUE!</v>
      </c>
      <c r="J32" s="14">
        <v>30</v>
      </c>
      <c r="K32" s="11">
        <f t="shared" si="2"/>
        <v>0</v>
      </c>
      <c r="N32">
        <f t="shared" si="4"/>
      </c>
      <c r="O32">
        <f t="shared" si="3"/>
      </c>
    </row>
    <row r="33" spans="10:15" ht="12.75">
      <c r="J33" s="14">
        <v>31</v>
      </c>
      <c r="K33" s="11">
        <f t="shared" si="2"/>
        <v>0</v>
      </c>
      <c r="N33">
        <f t="shared" si="4"/>
      </c>
      <c r="O33">
        <f t="shared" si="3"/>
      </c>
    </row>
    <row r="34" spans="1:15" ht="13.5" thickBot="1">
      <c r="A34" t="s">
        <v>49</v>
      </c>
      <c r="C34">
        <f>AVERAGE(F3:F32)</f>
        <v>2.6666666666666665</v>
      </c>
      <c r="D34">
        <f>AVERAGE(G3:G32)</f>
        <v>0</v>
      </c>
      <c r="J34" s="15">
        <v>32</v>
      </c>
      <c r="K34" s="12">
        <f t="shared" si="2"/>
        <v>0</v>
      </c>
      <c r="N34">
        <f>IF(K34&gt;0,INDEX(J$3:K$34,J34,1),"")</f>
      </c>
      <c r="O34">
        <f t="shared" si="3"/>
      </c>
    </row>
    <row r="35" spans="1:2" ht="12.75">
      <c r="A35" s="8"/>
      <c r="B35" s="8"/>
    </row>
    <row r="36" spans="13:15" ht="12.75">
      <c r="M36" t="s">
        <v>55</v>
      </c>
      <c r="O36">
        <f>SUM(O3:O34)</f>
        <v>0</v>
      </c>
    </row>
  </sheetData>
  <sheetProtection/>
  <mergeCells count="8">
    <mergeCell ref="J1:J2"/>
    <mergeCell ref="K1:K2"/>
    <mergeCell ref="H1:H2"/>
    <mergeCell ref="I1:I2"/>
    <mergeCell ref="B1:B2"/>
    <mergeCell ref="C1:C2"/>
    <mergeCell ref="D1:D2"/>
    <mergeCell ref="E1:E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E34"/>
  <sheetViews>
    <sheetView zoomScalePageLayoutView="0" workbookViewId="0" topLeftCell="A1">
      <selection activeCell="C9" sqref="C9"/>
    </sheetView>
  </sheetViews>
  <sheetFormatPr defaultColWidth="9.00390625" defaultRowHeight="12.75"/>
  <cols>
    <col min="2" max="2" width="29.375" style="0" customWidth="1"/>
  </cols>
  <sheetData>
    <row r="2" spans="1:5" ht="12.75">
      <c r="A2" s="38"/>
      <c r="B2" s="39" t="s">
        <v>71</v>
      </c>
      <c r="C2" s="91" t="s">
        <v>107</v>
      </c>
      <c r="D2" s="90"/>
      <c r="E2" s="38"/>
    </row>
    <row r="3" spans="1:5" ht="13.5" thickBot="1">
      <c r="A3" s="38"/>
      <c r="B3" s="38"/>
      <c r="C3" s="38"/>
      <c r="D3" s="38"/>
      <c r="E3" s="38"/>
    </row>
    <row r="4" spans="1:5" ht="12.75">
      <c r="A4" s="38"/>
      <c r="B4" s="92" t="s">
        <v>4</v>
      </c>
      <c r="C4" s="93" t="s">
        <v>0</v>
      </c>
      <c r="D4" s="93" t="s">
        <v>1</v>
      </c>
      <c r="E4" s="94" t="s">
        <v>48</v>
      </c>
    </row>
    <row r="5" spans="1:5" ht="12.75">
      <c r="A5" s="38">
        <v>1</v>
      </c>
      <c r="B5" s="95">
        <f>IF(ISERR('Черновой '!B3),"-",'Черновой '!B3)</f>
        <v>0</v>
      </c>
      <c r="C5" s="40">
        <f>IF(ISERR('Черновой '!C3),"-",'Черновой '!C3)</f>
        <v>5</v>
      </c>
      <c r="D5" s="40">
        <f>IF(ISERR('Черновой '!D3),"-",'Черновой '!D3)</f>
        <v>0</v>
      </c>
      <c r="E5" s="96">
        <f>IF(ISERR('Черновой '!E3),"-",'Черновой '!E3)</f>
        <v>6</v>
      </c>
    </row>
    <row r="6" spans="1:5" ht="12.75">
      <c r="A6" s="38">
        <v>2</v>
      </c>
      <c r="B6" s="95">
        <f>IF(ISERR('Черновой '!B4),"-",'Черновой '!B4)</f>
        <v>0</v>
      </c>
      <c r="C6" s="40">
        <f>IF(ISERR('Черновой '!C4),"-",'Черновой '!C4)</f>
        <v>5</v>
      </c>
      <c r="D6" s="40">
        <f>IF(ISERR('Черновой '!D4),"-",'Черновой '!D4)</f>
        <v>0</v>
      </c>
      <c r="E6" s="96">
        <f>IF(ISERR('Черновой '!E4),"-",'Черновой '!E4)</f>
        <v>6</v>
      </c>
    </row>
    <row r="7" spans="1:5" ht="12.75">
      <c r="A7" s="38">
        <v>3</v>
      </c>
      <c r="B7" s="95">
        <f>IF(ISERR('Черновой '!B5),"-",'Черновой '!B5)</f>
        <v>0</v>
      </c>
      <c r="C7" s="40">
        <f>IF(ISERR('Черновой '!C5),"-",'Черновой '!C5)</f>
        <v>5</v>
      </c>
      <c r="D7" s="40">
        <f>IF(ISERR('Черновой '!D5),"-",'Черновой '!D5)</f>
        <v>0</v>
      </c>
      <c r="E7" s="96">
        <f>IF(ISERR('Черновой '!E5),"-",'Черновой '!E5)</f>
        <v>6</v>
      </c>
    </row>
    <row r="8" spans="1:5" ht="12.75">
      <c r="A8" s="38">
        <v>4</v>
      </c>
      <c r="B8" s="95">
        <f>IF(ISERR('Черновой '!B6),"-",'Черновой '!B6)</f>
        <v>0</v>
      </c>
      <c r="C8" s="40">
        <f>IF(ISERR('Черновой '!C6),"-",'Черновой '!C6)</f>
        <v>5</v>
      </c>
      <c r="D8" s="40">
        <f>IF(ISERR('Черновой '!D6),"-",'Черновой '!D6)</f>
        <v>0</v>
      </c>
      <c r="E8" s="96">
        <f>IF(ISERR('Черновой '!E6),"-",'Черновой '!E6)</f>
        <v>6</v>
      </c>
    </row>
    <row r="9" spans="1:5" ht="12.75">
      <c r="A9" s="38">
        <v>5</v>
      </c>
      <c r="B9" s="95">
        <f>IF(ISERR('Черновой '!B7),"-",'Черновой '!B7)</f>
        <v>0</v>
      </c>
      <c r="C9" s="40">
        <f>IF(ISERR('Черновой '!C7),"-",'Черновой '!C7)</f>
        <v>5</v>
      </c>
      <c r="D9" s="40">
        <f>IF(ISERR('Черновой '!D7),"-",'Черновой '!D7)</f>
        <v>0</v>
      </c>
      <c r="E9" s="96">
        <f>IF(ISERR('Черновой '!E7),"-",'Черновой '!E7)</f>
        <v>6</v>
      </c>
    </row>
    <row r="10" spans="1:5" ht="12.75">
      <c r="A10" s="38">
        <v>6</v>
      </c>
      <c r="B10" s="95">
        <f>IF(ISERR('Черновой '!B8),"-",'Черновой '!B8)</f>
        <v>0</v>
      </c>
      <c r="C10" s="40">
        <f>IF(ISERR('Черновой '!C8),"-",'Черновой '!C8)</f>
        <v>5</v>
      </c>
      <c r="D10" s="40">
        <f>IF(ISERR('Черновой '!D8),"-",'Черновой '!D8)</f>
        <v>0</v>
      </c>
      <c r="E10" s="96">
        <f>IF(ISERR('Черновой '!E8),"-",'Черновой '!E8)</f>
        <v>6</v>
      </c>
    </row>
    <row r="11" spans="1:5" ht="12.75">
      <c r="A11" s="38">
        <v>7</v>
      </c>
      <c r="B11" s="95">
        <f>IF(ISERR('Черновой '!B9),"-",'Черновой '!B9)</f>
        <v>0</v>
      </c>
      <c r="C11" s="40">
        <f>IF(ISERR('Черновой '!C9),"-",'Черновой '!C9)</f>
        <v>5</v>
      </c>
      <c r="D11" s="40">
        <f>IF(ISERR('Черновой '!D9),"-",'Черновой '!D9)</f>
        <v>0</v>
      </c>
      <c r="E11" s="96">
        <f>IF(ISERR('Черновой '!E9),"-",'Черновой '!E9)</f>
        <v>6</v>
      </c>
    </row>
    <row r="12" spans="1:5" ht="12.75">
      <c r="A12" s="38">
        <v>8</v>
      </c>
      <c r="B12" s="95">
        <f>IF(ISERR('Черновой '!B10),"-",'Черновой '!B10)</f>
        <v>0</v>
      </c>
      <c r="C12" s="40">
        <f>IF(ISERR('Черновой '!C10),"-",'Черновой '!C10)</f>
        <v>5</v>
      </c>
      <c r="D12" s="40">
        <f>IF(ISERR('Черновой '!D10),"-",'Черновой '!D10)</f>
        <v>0</v>
      </c>
      <c r="E12" s="96">
        <f>IF(ISERR('Черновой '!E10),"-",'Черновой '!E10)</f>
        <v>6</v>
      </c>
    </row>
    <row r="13" spans="1:5" ht="12.75">
      <c r="A13" s="38">
        <v>9</v>
      </c>
      <c r="B13" s="95">
        <f>IF(ISERR('Черновой '!B11),"-",'Черновой '!B11)</f>
        <v>0</v>
      </c>
      <c r="C13" s="40">
        <f>IF(ISERR('Черновой '!C11),"-",'Черновой '!C11)</f>
        <v>5</v>
      </c>
      <c r="D13" s="40">
        <f>IF(ISERR('Черновой '!D11),"-",'Черновой '!D11)</f>
        <v>0</v>
      </c>
      <c r="E13" s="96">
        <f>IF(ISERR('Черновой '!E11),"-",'Черновой '!E11)</f>
        <v>6</v>
      </c>
    </row>
    <row r="14" spans="1:5" ht="12.75">
      <c r="A14" s="38">
        <v>10</v>
      </c>
      <c r="B14" s="95">
        <f>IF(ISERR('Черновой '!B12),"-",'Черновой '!B12)</f>
        <v>0</v>
      </c>
      <c r="C14" s="40">
        <f>IF(ISERR('Черновой '!C12),"-",'Черновой '!C12)</f>
        <v>5</v>
      </c>
      <c r="D14" s="40">
        <f>IF(ISERR('Черновой '!D12),"-",'Черновой '!D12)</f>
        <v>0</v>
      </c>
      <c r="E14" s="96">
        <f>IF(ISERR('Черновой '!E12),"-",'Черновой '!E12)</f>
        <v>6</v>
      </c>
    </row>
    <row r="15" spans="1:5" ht="12.75">
      <c r="A15" s="38">
        <v>11</v>
      </c>
      <c r="B15" s="95">
        <f>IF(ISERR('Черновой '!B13),"-",'Черновой '!B13)</f>
        <v>0</v>
      </c>
      <c r="C15" s="40">
        <f>IF(ISERR('Черновой '!C13),"-",'Черновой '!C13)</f>
        <v>5</v>
      </c>
      <c r="D15" s="40">
        <f>IF(ISERR('Черновой '!D13),"-",'Черновой '!D13)</f>
        <v>0</v>
      </c>
      <c r="E15" s="96">
        <f>IF(ISERR('Черновой '!E13),"-",'Черновой '!E13)</f>
        <v>6</v>
      </c>
    </row>
    <row r="16" spans="1:5" ht="12.75">
      <c r="A16" s="38">
        <v>12</v>
      </c>
      <c r="B16" s="95">
        <f>IF(ISERR('Черновой '!B14),"-",'Черновой '!B14)</f>
        <v>0</v>
      </c>
      <c r="C16" s="40">
        <f>IF(ISERR('Черновой '!C14),"-",'Черновой '!C14)</f>
        <v>5</v>
      </c>
      <c r="D16" s="40">
        <f>IF(ISERR('Черновой '!D14),"-",'Черновой '!D14)</f>
        <v>0</v>
      </c>
      <c r="E16" s="96">
        <f>IF(ISERR('Черновой '!E14),"-",'Черновой '!E14)</f>
        <v>6</v>
      </c>
    </row>
    <row r="17" spans="1:5" ht="12.75">
      <c r="A17" s="38">
        <v>13</v>
      </c>
      <c r="B17" s="95">
        <f>IF(ISERR('Черновой '!B15),"-",'Черновой '!B15)</f>
        <v>0</v>
      </c>
      <c r="C17" s="40">
        <f>IF(ISERR('Черновой '!C15),"-",'Черновой '!C15)</f>
        <v>5</v>
      </c>
      <c r="D17" s="40">
        <f>IF(ISERR('Черновой '!D15),"-",'Черновой '!D15)</f>
        <v>0</v>
      </c>
      <c r="E17" s="96">
        <f>IF(ISERR('Черновой '!E15),"-",'Черновой '!E15)</f>
        <v>6</v>
      </c>
    </row>
    <row r="18" spans="1:5" ht="12.75">
      <c r="A18" s="38">
        <v>14</v>
      </c>
      <c r="B18" s="95">
        <f>IF(ISERR('Черновой '!B16),"-",'Черновой '!B16)</f>
        <v>0</v>
      </c>
      <c r="C18" s="40">
        <f>IF(ISERR('Черновой '!C16),"-",'Черновой '!C16)</f>
        <v>5</v>
      </c>
      <c r="D18" s="40">
        <f>IF(ISERR('Черновой '!D16),"-",'Черновой '!D16)</f>
        <v>0</v>
      </c>
      <c r="E18" s="96">
        <f>IF(ISERR('Черновой '!E16),"-",'Черновой '!E16)</f>
        <v>6</v>
      </c>
    </row>
    <row r="19" spans="1:5" ht="12.75">
      <c r="A19" s="38">
        <v>15</v>
      </c>
      <c r="B19" s="95">
        <f>IF(ISERR('Черновой '!B17),"-",'Черновой '!B17)</f>
        <v>0</v>
      </c>
      <c r="C19" s="40">
        <f>IF(ISERR('Черновой '!C17),"-",'Черновой '!C17)</f>
        <v>5</v>
      </c>
      <c r="D19" s="40">
        <f>IF(ISERR('Черновой '!D17),"-",'Черновой '!D17)</f>
        <v>0</v>
      </c>
      <c r="E19" s="96">
        <f>IF(ISERR('Черновой '!E17),"-",'Черновой '!E17)</f>
        <v>6</v>
      </c>
    </row>
    <row r="20" spans="1:5" ht="12.75">
      <c r="A20" s="38">
        <v>16</v>
      </c>
      <c r="B20" s="95">
        <f>IF(ISERR('Черновой '!B18),"-",'Черновой '!B18)</f>
        <v>0</v>
      </c>
      <c r="C20" s="40">
        <f>IF(ISERR('Черновой '!C18),"-",'Черновой '!C18)</f>
        <v>5</v>
      </c>
      <c r="D20" s="40">
        <f>IF(ISERR('Черновой '!D18),"-",'Черновой '!D18)</f>
        <v>0</v>
      </c>
      <c r="E20" s="96">
        <f>IF(ISERR('Черновой '!E18),"-",'Черновой '!E18)</f>
        <v>6</v>
      </c>
    </row>
    <row r="21" spans="1:5" ht="12.75">
      <c r="A21" s="38">
        <v>17</v>
      </c>
      <c r="B21" s="95" t="str">
        <f>IF(ISERR('Черновой '!B19),"-",'Черновой '!B19)</f>
        <v>-</v>
      </c>
      <c r="C21" s="40" t="str">
        <f>IF(ISERR('Черновой '!C19),"-",'Черновой '!C19)</f>
        <v>-</v>
      </c>
      <c r="D21" s="40" t="str">
        <f>IF(ISERR('Черновой '!D19),"-",'Черновой '!D19)</f>
        <v>-</v>
      </c>
      <c r="E21" s="96" t="str">
        <f>IF(ISERR('Черновой '!E19),"-",'Черновой '!E19)</f>
        <v>-</v>
      </c>
    </row>
    <row r="22" spans="1:5" ht="12.75">
      <c r="A22" s="38">
        <v>18</v>
      </c>
      <c r="B22" s="95" t="str">
        <f>IF(ISERR('Черновой '!B20),"-",'Черновой '!B20)</f>
        <v>-</v>
      </c>
      <c r="C22" s="40" t="str">
        <f>IF(ISERR('Черновой '!C20),"-",'Черновой '!C20)</f>
        <v>-</v>
      </c>
      <c r="D22" s="40" t="str">
        <f>IF(ISERR('Черновой '!D20),"-",'Черновой '!D20)</f>
        <v>-</v>
      </c>
      <c r="E22" s="96" t="str">
        <f>IF(ISERR('Черновой '!E20),"-",'Черновой '!E20)</f>
        <v>-</v>
      </c>
    </row>
    <row r="23" spans="1:5" ht="12.75">
      <c r="A23" s="38">
        <v>19</v>
      </c>
      <c r="B23" s="95" t="str">
        <f>IF(ISERR('Черновой '!B21),"-",'Черновой '!B21)</f>
        <v>-</v>
      </c>
      <c r="C23" s="40" t="str">
        <f>IF(ISERR('Черновой '!C21),"-",'Черновой '!C21)</f>
        <v>-</v>
      </c>
      <c r="D23" s="40" t="str">
        <f>IF(ISERR('Черновой '!D21),"-",'Черновой '!D21)</f>
        <v>-</v>
      </c>
      <c r="E23" s="96" t="str">
        <f>IF(ISERR('Черновой '!E21),"-",'Черновой '!E21)</f>
        <v>-</v>
      </c>
    </row>
    <row r="24" spans="1:5" ht="12.75">
      <c r="A24" s="38">
        <v>20</v>
      </c>
      <c r="B24" s="95" t="str">
        <f>IF(ISERR('Черновой '!B22),"-",'Черновой '!B22)</f>
        <v>-</v>
      </c>
      <c r="C24" s="40" t="str">
        <f>IF(ISERR('Черновой '!C22),"-",'Черновой '!C22)</f>
        <v>-</v>
      </c>
      <c r="D24" s="40" t="str">
        <f>IF(ISERR('Черновой '!D22),"-",'Черновой '!D22)</f>
        <v>-</v>
      </c>
      <c r="E24" s="96" t="str">
        <f>IF(ISERR('Черновой '!E22),"-",'Черновой '!E22)</f>
        <v>-</v>
      </c>
    </row>
    <row r="25" spans="1:5" ht="12.75">
      <c r="A25" s="38">
        <v>21</v>
      </c>
      <c r="B25" s="95" t="str">
        <f>IF(ISERR('Черновой '!B23),"-",'Черновой '!B23)</f>
        <v>-</v>
      </c>
      <c r="C25" s="40" t="str">
        <f>IF(ISERR('Черновой '!C23),"-",'Черновой '!C23)</f>
        <v>-</v>
      </c>
      <c r="D25" s="40" t="str">
        <f>IF(ISERR('Черновой '!D23),"-",'Черновой '!D23)</f>
        <v>-</v>
      </c>
      <c r="E25" s="96" t="str">
        <f>IF(ISERR('Черновой '!E23),"-",'Черновой '!E23)</f>
        <v>-</v>
      </c>
    </row>
    <row r="26" spans="1:5" ht="12.75">
      <c r="A26" s="38">
        <v>22</v>
      </c>
      <c r="B26" s="95" t="str">
        <f>IF(ISERR('Черновой '!B24),"-",'Черновой '!B24)</f>
        <v>-</v>
      </c>
      <c r="C26" s="40" t="str">
        <f>IF(ISERR('Черновой '!C24),"-",'Черновой '!C24)</f>
        <v>-</v>
      </c>
      <c r="D26" s="40" t="str">
        <f>IF(ISERR('Черновой '!D24),"-",'Черновой '!D24)</f>
        <v>-</v>
      </c>
      <c r="E26" s="96" t="str">
        <f>IF(ISERR('Черновой '!E24),"-",'Черновой '!E24)</f>
        <v>-</v>
      </c>
    </row>
    <row r="27" spans="1:5" ht="12.75">
      <c r="A27" s="38">
        <v>23</v>
      </c>
      <c r="B27" s="95" t="str">
        <f>IF(ISERR('Черновой '!B25),"-",'Черновой '!B25)</f>
        <v>-</v>
      </c>
      <c r="C27" s="40" t="str">
        <f>IF(ISERR('Черновой '!C25),"-",'Черновой '!C25)</f>
        <v>-</v>
      </c>
      <c r="D27" s="40" t="str">
        <f>IF(ISERR('Черновой '!D25),"-",'Черновой '!D25)</f>
        <v>-</v>
      </c>
      <c r="E27" s="96" t="str">
        <f>IF(ISERR('Черновой '!E25),"-",'Черновой '!E25)</f>
        <v>-</v>
      </c>
    </row>
    <row r="28" spans="1:5" ht="12.75">
      <c r="A28" s="38">
        <v>24</v>
      </c>
      <c r="B28" s="95" t="str">
        <f>IF(ISERR('Черновой '!B26),"-",'Черновой '!B26)</f>
        <v>-</v>
      </c>
      <c r="C28" s="40" t="str">
        <f>IF(ISERR('Черновой '!C26),"-",'Черновой '!C26)</f>
        <v>-</v>
      </c>
      <c r="D28" s="40" t="str">
        <f>IF(ISERR('Черновой '!D26),"-",'Черновой '!D26)</f>
        <v>-</v>
      </c>
      <c r="E28" s="96" t="str">
        <f>IF(ISERR('Черновой '!E26),"-",'Черновой '!E26)</f>
        <v>-</v>
      </c>
    </row>
    <row r="29" spans="1:5" ht="12.75">
      <c r="A29" s="38">
        <v>25</v>
      </c>
      <c r="B29" s="95" t="str">
        <f>IF(ISERR('Черновой '!B27),"-",'Черновой '!B27)</f>
        <v>-</v>
      </c>
      <c r="C29" s="40" t="str">
        <f>IF(ISERR('Черновой '!C27),"-",'Черновой '!C27)</f>
        <v>-</v>
      </c>
      <c r="D29" s="40" t="str">
        <f>IF(ISERR('Черновой '!D27),"-",'Черновой '!D27)</f>
        <v>-</v>
      </c>
      <c r="E29" s="96" t="str">
        <f>IF(ISERR('Черновой '!E27),"-",'Черновой '!E27)</f>
        <v>-</v>
      </c>
    </row>
    <row r="30" spans="1:5" ht="12.75">
      <c r="A30" s="38">
        <v>26</v>
      </c>
      <c r="B30" s="95" t="str">
        <f>IF(ISERR('Черновой '!B28),"-",'Черновой '!B28)</f>
        <v>-</v>
      </c>
      <c r="C30" s="40" t="str">
        <f>IF(ISERR('Черновой '!C28),"-",'Черновой '!C28)</f>
        <v>-</v>
      </c>
      <c r="D30" s="40" t="str">
        <f>IF(ISERR('Черновой '!D28),"-",'Черновой '!D28)</f>
        <v>-</v>
      </c>
      <c r="E30" s="96" t="str">
        <f>IF(ISERR('Черновой '!E28),"-",'Черновой '!E28)</f>
        <v>-</v>
      </c>
    </row>
    <row r="31" spans="1:5" ht="12.75">
      <c r="A31" s="38">
        <v>27</v>
      </c>
      <c r="B31" s="95" t="str">
        <f>IF(ISERR('Черновой '!B29),"-",'Черновой '!B29)</f>
        <v>-</v>
      </c>
      <c r="C31" s="40" t="str">
        <f>IF(ISERR('Черновой '!C29),"-",'Черновой '!C29)</f>
        <v>-</v>
      </c>
      <c r="D31" s="40" t="str">
        <f>IF(ISERR('Черновой '!D29),"-",'Черновой '!D29)</f>
        <v>-</v>
      </c>
      <c r="E31" s="96" t="str">
        <f>IF(ISERR('Черновой '!E29),"-",'Черновой '!E29)</f>
        <v>-</v>
      </c>
    </row>
    <row r="32" spans="1:5" ht="12.75">
      <c r="A32" s="38">
        <v>28</v>
      </c>
      <c r="B32" s="95" t="str">
        <f>IF(ISERR('Черновой '!B30),"-",'Черновой '!B30)</f>
        <v>-</v>
      </c>
      <c r="C32" s="40" t="str">
        <f>IF(ISERR('Черновой '!C30),"-",'Черновой '!C30)</f>
        <v>-</v>
      </c>
      <c r="D32" s="40" t="str">
        <f>IF(ISERR('Черновой '!D30),"-",'Черновой '!D30)</f>
        <v>-</v>
      </c>
      <c r="E32" s="96" t="str">
        <f>IF(ISERR('Черновой '!E30),"-",'Черновой '!E30)</f>
        <v>-</v>
      </c>
    </row>
    <row r="33" spans="1:5" ht="12.75">
      <c r="A33" s="38">
        <v>29</v>
      </c>
      <c r="B33" s="95" t="str">
        <f>IF(ISERR('Черновой '!B31),"-",'Черновой '!B31)</f>
        <v>-</v>
      </c>
      <c r="C33" s="40" t="str">
        <f>IF(ISERR('Черновой '!C31),"-",'Черновой '!C31)</f>
        <v>-</v>
      </c>
      <c r="D33" s="40" t="str">
        <f>IF(ISERR('Черновой '!D31),"-",'Черновой '!D31)</f>
        <v>-</v>
      </c>
      <c r="E33" s="96" t="str">
        <f>IF(ISERR('Черновой '!E31),"-",'Черновой '!E31)</f>
        <v>-</v>
      </c>
    </row>
    <row r="34" spans="1:5" ht="13.5" thickBot="1">
      <c r="A34" s="38">
        <v>30</v>
      </c>
      <c r="B34" s="97" t="str">
        <f>IF(ISERR('Черновой '!B32),"-",'Черновой '!B32)</f>
        <v>-</v>
      </c>
      <c r="C34" s="98" t="str">
        <f>IF(ISERR('Черновой '!C32),"-",'Черновой '!C32)</f>
        <v>-</v>
      </c>
      <c r="D34" s="98" t="str">
        <f>IF(ISERR('Черновой '!D32),"-",'Черновой '!D32)</f>
        <v>-</v>
      </c>
      <c r="E34" s="99" t="str">
        <f>IF(ISERR('Черновой '!E32),"-",'Черновой '!E32)</f>
        <v>-</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J59"/>
  <sheetViews>
    <sheetView zoomScale="65" zoomScaleNormal="65" zoomScalePageLayoutView="0" workbookViewId="0" topLeftCell="A2">
      <selection activeCell="D5" sqref="D5"/>
    </sheetView>
  </sheetViews>
  <sheetFormatPr defaultColWidth="9.00390625" defaultRowHeight="12.75"/>
  <cols>
    <col min="1" max="1" width="9.125" style="47" customWidth="1"/>
    <col min="2" max="2" width="13.25390625" style="47" customWidth="1"/>
    <col min="3" max="3" width="13.625" style="47" customWidth="1"/>
    <col min="4" max="4" width="10.125" style="47" customWidth="1"/>
    <col min="5" max="16384" width="9.125" style="47" customWidth="1"/>
  </cols>
  <sheetData>
    <row r="2" ht="12.75">
      <c r="C2" s="48" t="s">
        <v>2</v>
      </c>
    </row>
    <row r="4" spans="2:6" ht="15">
      <c r="B4" s="49"/>
      <c r="C4" s="50" t="s">
        <v>3</v>
      </c>
      <c r="D4" s="66">
        <v>0</v>
      </c>
      <c r="E4" s="51"/>
      <c r="F4" s="52"/>
    </row>
    <row r="5" spans="2:6" ht="12.75">
      <c r="B5" s="53"/>
      <c r="C5" s="52"/>
      <c r="D5" s="52"/>
      <c r="E5" s="54"/>
      <c r="F5" s="52"/>
    </row>
    <row r="6" spans="2:6" ht="12.75">
      <c r="B6" s="55" t="s">
        <v>69</v>
      </c>
      <c r="C6" s="56"/>
      <c r="D6" s="56"/>
      <c r="E6" s="57"/>
      <c r="F6" s="52"/>
    </row>
    <row r="8" spans="2:8" ht="12.75">
      <c r="B8" s="58" t="s">
        <v>4</v>
      </c>
      <c r="C8" s="110">
        <f>INDEX('Черновой '!B3:B32,D$4,1)</f>
        <v>0</v>
      </c>
      <c r="D8" s="111"/>
      <c r="E8" s="112"/>
      <c r="G8" s="48" t="s">
        <v>57</v>
      </c>
      <c r="H8" s="70"/>
    </row>
    <row r="9" ht="12.75">
      <c r="C9" s="59"/>
    </row>
    <row r="10" spans="2:3" ht="12.75">
      <c r="B10" s="58" t="s">
        <v>5</v>
      </c>
      <c r="C10" s="60">
        <f>INDEX('Черновой '!C3:D32,D4,1)</f>
        <v>5</v>
      </c>
    </row>
    <row r="11" spans="2:3" ht="12.75">
      <c r="B11" s="58" t="s">
        <v>7</v>
      </c>
      <c r="C11" s="60">
        <f>INDEX('Черновой '!D3:D32,D4,1)</f>
        <v>0</v>
      </c>
    </row>
    <row r="12" spans="2:4" ht="12.75">
      <c r="B12" s="58" t="s">
        <v>6</v>
      </c>
      <c r="C12" s="60">
        <f>INDEX('Черновой '!E3:E32,D4,1)</f>
        <v>6</v>
      </c>
      <c r="D12" s="88" t="str">
        <f>IF(C12&gt;5,"ответы неискренни","")</f>
        <v>ответы неискренни</v>
      </c>
    </row>
    <row r="14" ht="13.5" thickBot="1">
      <c r="B14" s="67" t="s">
        <v>8</v>
      </c>
    </row>
    <row r="15" spans="2:10" ht="12.75">
      <c r="B15" s="113" t="e">
        <f>INDEX(Характеристики!A$1:B$32,INDEX('Черновой '!H$3:H$32,D$4,1),2)</f>
        <v>#VALUE!</v>
      </c>
      <c r="C15" s="114"/>
      <c r="D15" s="114"/>
      <c r="E15" s="114"/>
      <c r="F15" s="114"/>
      <c r="G15" s="114"/>
      <c r="H15" s="114"/>
      <c r="I15" s="114"/>
      <c r="J15" s="115"/>
    </row>
    <row r="16" spans="2:10" ht="12.75">
      <c r="B16" s="116"/>
      <c r="C16" s="117"/>
      <c r="D16" s="117"/>
      <c r="E16" s="117"/>
      <c r="F16" s="117"/>
      <c r="G16" s="117"/>
      <c r="H16" s="117"/>
      <c r="I16" s="117"/>
      <c r="J16" s="118"/>
    </row>
    <row r="17" spans="2:10" ht="12.75">
      <c r="B17" s="116"/>
      <c r="C17" s="117"/>
      <c r="D17" s="117"/>
      <c r="E17" s="117"/>
      <c r="F17" s="117"/>
      <c r="G17" s="117"/>
      <c r="H17" s="117"/>
      <c r="I17" s="117"/>
      <c r="J17" s="118"/>
    </row>
    <row r="18" spans="2:10" ht="12.75">
      <c r="B18" s="116"/>
      <c r="C18" s="117"/>
      <c r="D18" s="117"/>
      <c r="E18" s="117"/>
      <c r="F18" s="117"/>
      <c r="G18" s="117"/>
      <c r="H18" s="117"/>
      <c r="I18" s="117"/>
      <c r="J18" s="118"/>
    </row>
    <row r="19" spans="2:10" ht="12.75">
      <c r="B19" s="116"/>
      <c r="C19" s="117"/>
      <c r="D19" s="117"/>
      <c r="E19" s="117"/>
      <c r="F19" s="117"/>
      <c r="G19" s="117"/>
      <c r="H19" s="117"/>
      <c r="I19" s="117"/>
      <c r="J19" s="118"/>
    </row>
    <row r="20" spans="2:10" ht="12.75">
      <c r="B20" s="116"/>
      <c r="C20" s="117"/>
      <c r="D20" s="117"/>
      <c r="E20" s="117"/>
      <c r="F20" s="117"/>
      <c r="G20" s="117"/>
      <c r="H20" s="117"/>
      <c r="I20" s="117"/>
      <c r="J20" s="118"/>
    </row>
    <row r="21" spans="2:10" ht="12.75">
      <c r="B21" s="116"/>
      <c r="C21" s="117"/>
      <c r="D21" s="117"/>
      <c r="E21" s="117"/>
      <c r="F21" s="117"/>
      <c r="G21" s="117"/>
      <c r="H21" s="117"/>
      <c r="I21" s="117"/>
      <c r="J21" s="118"/>
    </row>
    <row r="22" spans="2:10" ht="13.5" thickBot="1">
      <c r="B22" s="119"/>
      <c r="C22" s="120"/>
      <c r="D22" s="120"/>
      <c r="E22" s="120"/>
      <c r="F22" s="120"/>
      <c r="G22" s="120"/>
      <c r="H22" s="120"/>
      <c r="I22" s="120"/>
      <c r="J22" s="121"/>
    </row>
    <row r="23" spans="2:10" ht="12.75">
      <c r="B23" s="62"/>
      <c r="C23" s="62"/>
      <c r="D23" s="62"/>
      <c r="E23" s="62"/>
      <c r="F23" s="62"/>
      <c r="G23" s="62"/>
      <c r="H23" s="62"/>
      <c r="I23" s="62"/>
      <c r="J23" s="62"/>
    </row>
    <row r="24" ht="13.5" thickBot="1">
      <c r="B24" s="67" t="s">
        <v>9</v>
      </c>
    </row>
    <row r="25" spans="2:10" ht="12.75">
      <c r="B25" s="113" t="e">
        <f>INDEX(Коррекция!A$1:B$32,INDEX('Черновой '!H$3:H$32,D$4,1),2)</f>
        <v>#VALUE!</v>
      </c>
      <c r="C25" s="114"/>
      <c r="D25" s="114"/>
      <c r="E25" s="114"/>
      <c r="F25" s="114"/>
      <c r="G25" s="114"/>
      <c r="H25" s="114"/>
      <c r="I25" s="114"/>
      <c r="J25" s="115"/>
    </row>
    <row r="26" spans="2:10" ht="12.75">
      <c r="B26" s="116"/>
      <c r="C26" s="117"/>
      <c r="D26" s="117"/>
      <c r="E26" s="117"/>
      <c r="F26" s="117"/>
      <c r="G26" s="117"/>
      <c r="H26" s="117"/>
      <c r="I26" s="117"/>
      <c r="J26" s="118"/>
    </row>
    <row r="27" spans="2:10" ht="12.75">
      <c r="B27" s="116"/>
      <c r="C27" s="117"/>
      <c r="D27" s="117"/>
      <c r="E27" s="117"/>
      <c r="F27" s="117"/>
      <c r="G27" s="117"/>
      <c r="H27" s="117"/>
      <c r="I27" s="117"/>
      <c r="J27" s="118"/>
    </row>
    <row r="28" spans="2:10" ht="12.75">
      <c r="B28" s="116"/>
      <c r="C28" s="117"/>
      <c r="D28" s="117"/>
      <c r="E28" s="117"/>
      <c r="F28" s="117"/>
      <c r="G28" s="117"/>
      <c r="H28" s="117"/>
      <c r="I28" s="117"/>
      <c r="J28" s="118"/>
    </row>
    <row r="29" spans="2:10" ht="12.75">
      <c r="B29" s="116"/>
      <c r="C29" s="117"/>
      <c r="D29" s="117"/>
      <c r="E29" s="117"/>
      <c r="F29" s="117"/>
      <c r="G29" s="117"/>
      <c r="H29" s="117"/>
      <c r="I29" s="117"/>
      <c r="J29" s="118"/>
    </row>
    <row r="30" spans="2:10" ht="12.75">
      <c r="B30" s="116"/>
      <c r="C30" s="117"/>
      <c r="D30" s="117"/>
      <c r="E30" s="117"/>
      <c r="F30" s="117"/>
      <c r="G30" s="117"/>
      <c r="H30" s="117"/>
      <c r="I30" s="117"/>
      <c r="J30" s="118"/>
    </row>
    <row r="31" spans="2:10" ht="12.75">
      <c r="B31" s="116"/>
      <c r="C31" s="117"/>
      <c r="D31" s="117"/>
      <c r="E31" s="117"/>
      <c r="F31" s="117"/>
      <c r="G31" s="117"/>
      <c r="H31" s="117"/>
      <c r="I31" s="117"/>
      <c r="J31" s="118"/>
    </row>
    <row r="32" spans="2:10" ht="13.5" thickBot="1">
      <c r="B32" s="119"/>
      <c r="C32" s="120"/>
      <c r="D32" s="120"/>
      <c r="E32" s="120"/>
      <c r="F32" s="120"/>
      <c r="G32" s="120"/>
      <c r="H32" s="120"/>
      <c r="I32" s="120"/>
      <c r="J32" s="121"/>
    </row>
    <row r="33" spans="2:10" ht="12.75">
      <c r="B33" s="62"/>
      <c r="C33" s="62"/>
      <c r="D33" s="62"/>
      <c r="E33" s="62"/>
      <c r="F33" s="62"/>
      <c r="G33" s="62"/>
      <c r="H33" s="62"/>
      <c r="I33" s="62"/>
      <c r="J33" s="62"/>
    </row>
    <row r="34" spans="2:10" ht="12.75" customHeight="1">
      <c r="B34" s="61" t="s">
        <v>10</v>
      </c>
      <c r="C34" s="62"/>
      <c r="D34" s="62"/>
      <c r="E34" s="62"/>
      <c r="G34" s="124" t="s">
        <v>70</v>
      </c>
      <c r="H34" s="124"/>
      <c r="I34" s="124"/>
      <c r="J34" s="63"/>
    </row>
    <row r="35" spans="2:5" ht="12.75">
      <c r="B35" s="68" t="s">
        <v>64</v>
      </c>
      <c r="E35" s="69" t="s">
        <v>68</v>
      </c>
    </row>
    <row r="36" ht="12.75">
      <c r="A36" s="64"/>
    </row>
    <row r="37" ht="12.75"/>
    <row r="38" ht="12.75"/>
    <row r="39" ht="12.75"/>
    <row r="40" ht="12.75"/>
    <row r="41" ht="12.75"/>
    <row r="42" ht="12.75"/>
    <row r="43" ht="12.75"/>
    <row r="44" ht="12.75"/>
    <row r="45" ht="12.75"/>
    <row r="46" ht="12.75"/>
    <row r="47" ht="12.75"/>
    <row r="48" ht="12.75"/>
    <row r="49" ht="12.75"/>
    <row r="50" ht="12.75"/>
    <row r="51" ht="12.75"/>
    <row r="52" ht="12.75">
      <c r="A52" s="64"/>
    </row>
    <row r="53" spans="2:5" ht="12.75">
      <c r="B53" s="68" t="s">
        <v>65</v>
      </c>
      <c r="E53" s="69" t="s">
        <v>66</v>
      </c>
    </row>
    <row r="54" spans="2:5" ht="12.75" customHeight="1">
      <c r="B54" s="122" t="s">
        <v>67</v>
      </c>
      <c r="C54" s="123"/>
      <c r="D54" s="123"/>
      <c r="E54" s="123"/>
    </row>
    <row r="55" spans="2:5" ht="12.75">
      <c r="B55" s="123"/>
      <c r="C55" s="123"/>
      <c r="D55" s="123"/>
      <c r="E55" s="123"/>
    </row>
    <row r="56" spans="2:5" ht="12.75">
      <c r="B56" s="123"/>
      <c r="C56" s="123"/>
      <c r="D56" s="123"/>
      <c r="E56" s="123"/>
    </row>
    <row r="58" spans="2:4" ht="12.75">
      <c r="B58" s="58" t="s">
        <v>56</v>
      </c>
      <c r="D58" s="65">
        <f ca="1">TODAY()</f>
        <v>41702</v>
      </c>
    </row>
    <row r="59" spans="2:4" ht="12.75">
      <c r="B59" s="58" t="s">
        <v>11</v>
      </c>
      <c r="D59" s="48" t="s">
        <v>12</v>
      </c>
    </row>
  </sheetData>
  <sheetProtection/>
  <mergeCells count="5">
    <mergeCell ref="C8:E8"/>
    <mergeCell ref="B15:J22"/>
    <mergeCell ref="B25:J32"/>
    <mergeCell ref="B54:E56"/>
    <mergeCell ref="G34:I34"/>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32"/>
  <sheetViews>
    <sheetView zoomScalePageLayoutView="0" workbookViewId="0" topLeftCell="A1">
      <selection activeCell="B9" sqref="B9"/>
    </sheetView>
  </sheetViews>
  <sheetFormatPr defaultColWidth="9.00390625" defaultRowHeight="12.75"/>
  <sheetData>
    <row r="1" spans="1:2" ht="15.75">
      <c r="A1">
        <v>1</v>
      </c>
      <c r="B1" s="1" t="s">
        <v>15</v>
      </c>
    </row>
    <row r="2" spans="1:2" ht="15.75">
      <c r="A2">
        <v>2</v>
      </c>
      <c r="B2" s="1" t="s">
        <v>104</v>
      </c>
    </row>
    <row r="3" spans="1:2" ht="15.75">
      <c r="A3">
        <v>3</v>
      </c>
      <c r="B3" s="1" t="s">
        <v>16</v>
      </c>
    </row>
    <row r="4" spans="1:2" ht="15.75">
      <c r="A4">
        <v>4</v>
      </c>
      <c r="B4" s="1" t="s">
        <v>91</v>
      </c>
    </row>
    <row r="5" spans="1:2" ht="15.75">
      <c r="A5">
        <v>5</v>
      </c>
      <c r="B5" s="1" t="s">
        <v>17</v>
      </c>
    </row>
    <row r="6" spans="1:2" ht="15.75">
      <c r="A6">
        <v>6</v>
      </c>
      <c r="B6" s="1" t="s">
        <v>92</v>
      </c>
    </row>
    <row r="7" spans="1:2" ht="15.75">
      <c r="A7">
        <v>7</v>
      </c>
      <c r="B7" s="1" t="s">
        <v>103</v>
      </c>
    </row>
    <row r="8" spans="1:2" ht="15.75">
      <c r="A8">
        <v>8</v>
      </c>
      <c r="B8" s="1" t="s">
        <v>18</v>
      </c>
    </row>
    <row r="9" spans="1:2" ht="15.75">
      <c r="A9">
        <v>9</v>
      </c>
      <c r="B9" s="1" t="s">
        <v>93</v>
      </c>
    </row>
    <row r="10" spans="1:2" ht="15.75">
      <c r="A10">
        <v>10</v>
      </c>
      <c r="B10" s="1" t="s">
        <v>19</v>
      </c>
    </row>
    <row r="11" spans="1:2" ht="15.75">
      <c r="A11">
        <v>11</v>
      </c>
      <c r="B11" s="1" t="s">
        <v>20</v>
      </c>
    </row>
    <row r="12" spans="1:2" ht="15.75">
      <c r="A12">
        <v>12</v>
      </c>
      <c r="B12" s="1" t="s">
        <v>21</v>
      </c>
    </row>
    <row r="13" spans="1:2" ht="15.75">
      <c r="A13">
        <v>13</v>
      </c>
      <c r="B13" s="1" t="s">
        <v>105</v>
      </c>
    </row>
    <row r="14" spans="1:2" ht="15.75">
      <c r="A14">
        <v>14</v>
      </c>
      <c r="B14" s="1" t="s">
        <v>22</v>
      </c>
    </row>
    <row r="15" spans="1:2" ht="15.75">
      <c r="A15">
        <v>15</v>
      </c>
      <c r="B15" s="1" t="s">
        <v>106</v>
      </c>
    </row>
    <row r="16" spans="1:2" ht="15.75">
      <c r="A16">
        <v>16</v>
      </c>
      <c r="B16" s="1" t="s">
        <v>23</v>
      </c>
    </row>
    <row r="17" spans="1:2" ht="15.75">
      <c r="A17">
        <v>17</v>
      </c>
      <c r="B17" s="1" t="s">
        <v>94</v>
      </c>
    </row>
    <row r="18" spans="1:2" ht="15.75">
      <c r="A18">
        <v>18</v>
      </c>
      <c r="B18" s="1" t="s">
        <v>95</v>
      </c>
    </row>
    <row r="19" spans="1:2" ht="15.75">
      <c r="A19">
        <v>19</v>
      </c>
      <c r="B19" s="1" t="s">
        <v>24</v>
      </c>
    </row>
    <row r="20" spans="1:2" ht="15.75">
      <c r="A20">
        <v>20</v>
      </c>
      <c r="B20" s="1" t="s">
        <v>25</v>
      </c>
    </row>
    <row r="21" spans="1:2" ht="15.75">
      <c r="A21">
        <v>21</v>
      </c>
      <c r="B21" s="1" t="s">
        <v>96</v>
      </c>
    </row>
    <row r="22" spans="1:2" ht="15.75">
      <c r="A22">
        <v>22</v>
      </c>
      <c r="B22" s="1" t="s">
        <v>97</v>
      </c>
    </row>
    <row r="23" spans="1:2" ht="15.75">
      <c r="A23">
        <v>23</v>
      </c>
      <c r="B23" s="1" t="s">
        <v>98</v>
      </c>
    </row>
    <row r="24" spans="1:2" ht="15.75">
      <c r="A24">
        <v>24</v>
      </c>
      <c r="B24" s="1" t="s">
        <v>26</v>
      </c>
    </row>
    <row r="25" spans="1:2" ht="15.75">
      <c r="A25">
        <v>25</v>
      </c>
      <c r="B25" s="1" t="s">
        <v>99</v>
      </c>
    </row>
    <row r="26" spans="1:2" ht="15.75">
      <c r="A26">
        <v>26</v>
      </c>
      <c r="B26" s="1" t="s">
        <v>27</v>
      </c>
    </row>
    <row r="27" spans="1:2" ht="15.75">
      <c r="A27">
        <v>27</v>
      </c>
      <c r="B27" s="1" t="s">
        <v>28</v>
      </c>
    </row>
    <row r="28" spans="1:2" ht="15.75">
      <c r="A28">
        <v>28</v>
      </c>
      <c r="B28" s="1" t="s">
        <v>100</v>
      </c>
    </row>
    <row r="29" spans="1:2" ht="15.75">
      <c r="A29">
        <v>29</v>
      </c>
      <c r="B29" s="1" t="s">
        <v>29</v>
      </c>
    </row>
    <row r="30" spans="1:2" ht="15.75">
      <c r="A30">
        <v>30</v>
      </c>
      <c r="B30" s="1" t="s">
        <v>30</v>
      </c>
    </row>
    <row r="31" spans="1:2" ht="15.75">
      <c r="A31">
        <v>31</v>
      </c>
      <c r="B31" s="1" t="s">
        <v>102</v>
      </c>
    </row>
    <row r="32" spans="1:2" ht="15.75">
      <c r="A32">
        <v>32</v>
      </c>
      <c r="B32" s="1" t="s">
        <v>101</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B32"/>
  <sheetViews>
    <sheetView zoomScalePageLayoutView="0" workbookViewId="0" topLeftCell="A22">
      <selection activeCell="B22" sqref="B22"/>
    </sheetView>
  </sheetViews>
  <sheetFormatPr defaultColWidth="9.00390625" defaultRowHeight="12.75"/>
  <sheetData>
    <row r="1" spans="1:2" ht="15.75">
      <c r="A1">
        <v>1</v>
      </c>
      <c r="B1" s="1" t="s">
        <v>90</v>
      </c>
    </row>
    <row r="2" spans="1:2" ht="15.75">
      <c r="A2">
        <v>2</v>
      </c>
      <c r="B2" s="1" t="s">
        <v>73</v>
      </c>
    </row>
    <row r="3" spans="1:2" ht="15.75">
      <c r="A3">
        <v>3</v>
      </c>
      <c r="B3" s="1" t="s">
        <v>74</v>
      </c>
    </row>
    <row r="4" spans="1:2" ht="15.75">
      <c r="A4">
        <v>4</v>
      </c>
      <c r="B4" s="1" t="s">
        <v>75</v>
      </c>
    </row>
    <row r="5" spans="1:2" ht="15.75">
      <c r="A5">
        <v>5</v>
      </c>
      <c r="B5" s="1" t="s">
        <v>32</v>
      </c>
    </row>
    <row r="6" spans="1:2" ht="15.75">
      <c r="A6">
        <v>6</v>
      </c>
      <c r="B6" s="1" t="s">
        <v>78</v>
      </c>
    </row>
    <row r="7" spans="1:2" ht="15.75">
      <c r="A7">
        <v>7</v>
      </c>
      <c r="B7" s="1" t="s">
        <v>76</v>
      </c>
    </row>
    <row r="8" spans="1:2" ht="15.75">
      <c r="A8">
        <v>8</v>
      </c>
      <c r="B8" s="1" t="s">
        <v>77</v>
      </c>
    </row>
    <row r="9" spans="1:2" ht="15.75">
      <c r="A9">
        <v>9</v>
      </c>
      <c r="B9" s="1" t="s">
        <v>79</v>
      </c>
    </row>
    <row r="10" spans="1:2" ht="15.75">
      <c r="A10">
        <v>10</v>
      </c>
      <c r="B10" s="1" t="s">
        <v>33</v>
      </c>
    </row>
    <row r="11" spans="1:2" ht="15.75">
      <c r="A11">
        <v>11</v>
      </c>
      <c r="B11" s="1" t="s">
        <v>80</v>
      </c>
    </row>
    <row r="12" spans="1:2" ht="15.75">
      <c r="A12">
        <v>12</v>
      </c>
      <c r="B12" s="1" t="s">
        <v>34</v>
      </c>
    </row>
    <row r="13" spans="1:2" ht="15.75">
      <c r="A13">
        <v>13</v>
      </c>
      <c r="B13" s="1" t="s">
        <v>81</v>
      </c>
    </row>
    <row r="14" spans="1:2" ht="15.75">
      <c r="A14">
        <v>14</v>
      </c>
      <c r="B14" s="1" t="s">
        <v>82</v>
      </c>
    </row>
    <row r="15" spans="1:2" ht="15.75">
      <c r="A15">
        <v>15</v>
      </c>
      <c r="B15" s="1" t="s">
        <v>83</v>
      </c>
    </row>
    <row r="16" spans="1:2" ht="15.75">
      <c r="A16">
        <v>16</v>
      </c>
      <c r="B16" s="1" t="s">
        <v>35</v>
      </c>
    </row>
    <row r="17" spans="1:2" ht="15.75">
      <c r="A17">
        <v>17</v>
      </c>
      <c r="B17" s="1" t="s">
        <v>84</v>
      </c>
    </row>
    <row r="18" spans="1:2" ht="15.75">
      <c r="A18">
        <v>18</v>
      </c>
      <c r="B18" s="1" t="s">
        <v>85</v>
      </c>
    </row>
    <row r="19" spans="1:2" ht="15.75">
      <c r="A19">
        <v>19</v>
      </c>
      <c r="B19" s="1" t="s">
        <v>86</v>
      </c>
    </row>
    <row r="20" spans="1:2" ht="15.75">
      <c r="A20">
        <v>20</v>
      </c>
      <c r="B20" s="1" t="s">
        <v>87</v>
      </c>
    </row>
    <row r="21" spans="1:2" ht="15.75">
      <c r="A21">
        <v>21</v>
      </c>
      <c r="B21" s="1" t="s">
        <v>88</v>
      </c>
    </row>
    <row r="22" spans="1:2" ht="15.75">
      <c r="A22">
        <v>22</v>
      </c>
      <c r="B22" s="1" t="s">
        <v>89</v>
      </c>
    </row>
    <row r="23" spans="1:2" ht="15.75">
      <c r="A23">
        <v>23</v>
      </c>
      <c r="B23" s="1" t="s">
        <v>36</v>
      </c>
    </row>
    <row r="24" spans="1:2" ht="15.75">
      <c r="A24">
        <v>24</v>
      </c>
      <c r="B24" s="1" t="s">
        <v>37</v>
      </c>
    </row>
    <row r="25" spans="1:2" ht="15.75">
      <c r="A25">
        <v>25</v>
      </c>
      <c r="B25" s="1" t="s">
        <v>38</v>
      </c>
    </row>
    <row r="26" spans="1:2" ht="15.75">
      <c r="A26">
        <v>26</v>
      </c>
      <c r="B26" s="1" t="s">
        <v>39</v>
      </c>
    </row>
    <row r="27" spans="1:2" ht="15.75">
      <c r="A27">
        <v>27</v>
      </c>
      <c r="B27" s="1" t="s">
        <v>40</v>
      </c>
    </row>
    <row r="28" spans="1:2" ht="15.75">
      <c r="A28">
        <v>28</v>
      </c>
      <c r="B28" s="1" t="s">
        <v>41</v>
      </c>
    </row>
    <row r="29" spans="1:2" ht="15.75">
      <c r="A29">
        <v>29</v>
      </c>
      <c r="B29" s="1" t="s">
        <v>42</v>
      </c>
    </row>
    <row r="30" spans="1:2" ht="15.75">
      <c r="A30">
        <v>30</v>
      </c>
      <c r="B30" s="1" t="s">
        <v>43</v>
      </c>
    </row>
    <row r="31" spans="1:2" ht="15.75">
      <c r="A31">
        <v>31</v>
      </c>
      <c r="B31" s="1" t="s">
        <v>44</v>
      </c>
    </row>
    <row r="32" spans="1:2" ht="15.75">
      <c r="A32">
        <v>32</v>
      </c>
      <c r="B32" s="1" t="s">
        <v>45</v>
      </c>
    </row>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D1:AA36"/>
  <sheetViews>
    <sheetView zoomScalePageLayoutView="0" workbookViewId="0" topLeftCell="A1">
      <selection activeCell="D2" sqref="D2"/>
    </sheetView>
  </sheetViews>
  <sheetFormatPr defaultColWidth="9.00390625" defaultRowHeight="12.75"/>
  <cols>
    <col min="4" max="9" width="4.75390625" style="0" customWidth="1"/>
    <col min="10" max="25" width="3.25390625" style="0" customWidth="1"/>
    <col min="26" max="26" width="7.375" style="0" customWidth="1"/>
    <col min="27" max="27" width="14.25390625" style="0" customWidth="1"/>
  </cols>
  <sheetData>
    <row r="1" spans="4:27" ht="12.75">
      <c r="D1" t="s">
        <v>13</v>
      </c>
      <c r="E1" t="s">
        <v>14</v>
      </c>
      <c r="G1" t="s">
        <v>46</v>
      </c>
      <c r="H1">
        <v>1</v>
      </c>
      <c r="Z1" t="b">
        <v>0</v>
      </c>
      <c r="AA1" t="s">
        <v>47</v>
      </c>
    </row>
    <row r="2" spans="4:27" ht="12.75">
      <c r="D2" s="2">
        <f>Протокол!C10</f>
        <v>5</v>
      </c>
      <c r="E2" s="2">
        <f>Протокол!C11</f>
        <v>0</v>
      </c>
      <c r="Z2">
        <v>4</v>
      </c>
      <c r="AA2" s="6">
        <v>66.66666666666666</v>
      </c>
    </row>
    <row r="3" spans="4:27" ht="12.75">
      <c r="D3">
        <f>D$2-4</f>
        <v>1</v>
      </c>
      <c r="E3">
        <f>E2</f>
        <v>0</v>
      </c>
      <c r="Z3">
        <v>2</v>
      </c>
      <c r="AA3" s="6">
        <v>83.33333333333333</v>
      </c>
    </row>
    <row r="4" spans="4:5" ht="12.75">
      <c r="D4">
        <f>D$2-4</f>
        <v>1</v>
      </c>
      <c r="E4">
        <f>E2+H$1</f>
        <v>1</v>
      </c>
    </row>
    <row r="5" spans="4:5" ht="12.75">
      <c r="D5">
        <f>D$2-4</f>
        <v>1</v>
      </c>
      <c r="E5">
        <f>E4+H$1</f>
        <v>2</v>
      </c>
    </row>
    <row r="6" spans="4:5" ht="12.75">
      <c r="D6">
        <f>D$2-4</f>
        <v>1</v>
      </c>
      <c r="E6">
        <f>E5+H$1</f>
        <v>3</v>
      </c>
    </row>
    <row r="7" spans="4:5" ht="12.75">
      <c r="D7">
        <f>D$2-4</f>
        <v>1</v>
      </c>
      <c r="E7">
        <f>E6+H$1</f>
        <v>4</v>
      </c>
    </row>
    <row r="8" spans="4:5" ht="12.75">
      <c r="D8">
        <f>D7</f>
        <v>1</v>
      </c>
      <c r="E8">
        <f>E7</f>
        <v>4</v>
      </c>
    </row>
    <row r="9" spans="4:5" ht="12.75">
      <c r="D9">
        <f aca="true" t="shared" si="0" ref="D9:D16">D8+H$1</f>
        <v>2</v>
      </c>
      <c r="E9">
        <f aca="true" t="shared" si="1" ref="E9:E16">E$2+4</f>
        <v>4</v>
      </c>
    </row>
    <row r="10" spans="4:5" ht="12.75">
      <c r="D10">
        <f t="shared" si="0"/>
        <v>3</v>
      </c>
      <c r="E10">
        <f t="shared" si="1"/>
        <v>4</v>
      </c>
    </row>
    <row r="11" spans="4:5" ht="12.75">
      <c r="D11">
        <f t="shared" si="0"/>
        <v>4</v>
      </c>
      <c r="E11">
        <f t="shared" si="1"/>
        <v>4</v>
      </c>
    </row>
    <row r="12" spans="4:5" ht="12.75">
      <c r="D12">
        <f t="shared" si="0"/>
        <v>5</v>
      </c>
      <c r="E12">
        <f t="shared" si="1"/>
        <v>4</v>
      </c>
    </row>
    <row r="13" spans="4:5" ht="12.75">
      <c r="D13">
        <f t="shared" si="0"/>
        <v>6</v>
      </c>
      <c r="E13">
        <f t="shared" si="1"/>
        <v>4</v>
      </c>
    </row>
    <row r="14" spans="4:5" ht="12.75">
      <c r="D14">
        <f t="shared" si="0"/>
        <v>7</v>
      </c>
      <c r="E14">
        <f t="shared" si="1"/>
        <v>4</v>
      </c>
    </row>
    <row r="15" spans="4:5" ht="12.75">
      <c r="D15">
        <f t="shared" si="0"/>
        <v>8</v>
      </c>
      <c r="E15">
        <f t="shared" si="1"/>
        <v>4</v>
      </c>
    </row>
    <row r="16" spans="4:5" ht="12.75">
      <c r="D16">
        <f t="shared" si="0"/>
        <v>9</v>
      </c>
      <c r="E16">
        <f t="shared" si="1"/>
        <v>4</v>
      </c>
    </row>
    <row r="17" spans="4:5" ht="12.75">
      <c r="D17">
        <f aca="true" t="shared" si="2" ref="D17:D24">D$16</f>
        <v>9</v>
      </c>
      <c r="E17">
        <f aca="true" t="shared" si="3" ref="E17:E24">E16-H$1</f>
        <v>3</v>
      </c>
    </row>
    <row r="18" spans="4:5" ht="12.75">
      <c r="D18">
        <f t="shared" si="2"/>
        <v>9</v>
      </c>
      <c r="E18">
        <f t="shared" si="3"/>
        <v>2</v>
      </c>
    </row>
    <row r="19" spans="4:5" ht="12.75">
      <c r="D19">
        <f t="shared" si="2"/>
        <v>9</v>
      </c>
      <c r="E19">
        <f t="shared" si="3"/>
        <v>1</v>
      </c>
    </row>
    <row r="20" spans="4:5" ht="12.75">
      <c r="D20">
        <f t="shared" si="2"/>
        <v>9</v>
      </c>
      <c r="E20">
        <f t="shared" si="3"/>
        <v>0</v>
      </c>
    </row>
    <row r="21" spans="4:5" ht="12.75">
      <c r="D21">
        <f t="shared" si="2"/>
        <v>9</v>
      </c>
      <c r="E21">
        <f t="shared" si="3"/>
        <v>-1</v>
      </c>
    </row>
    <row r="22" spans="4:5" ht="12.75">
      <c r="D22" s="3">
        <f t="shared" si="2"/>
        <v>9</v>
      </c>
      <c r="E22" s="3">
        <f t="shared" si="3"/>
        <v>-2</v>
      </c>
    </row>
    <row r="23" spans="4:5" ht="12.75">
      <c r="D23" s="3">
        <f t="shared" si="2"/>
        <v>9</v>
      </c>
      <c r="E23" s="3">
        <f t="shared" si="3"/>
        <v>-3</v>
      </c>
    </row>
    <row r="24" spans="4:5" ht="12.75">
      <c r="D24" s="4">
        <f t="shared" si="2"/>
        <v>9</v>
      </c>
      <c r="E24" s="4">
        <f t="shared" si="3"/>
        <v>-4</v>
      </c>
    </row>
    <row r="25" spans="4:5" ht="12.75">
      <c r="D25">
        <f aca="true" t="shared" si="4" ref="D25:D32">D24-H$1</f>
        <v>8</v>
      </c>
      <c r="E25">
        <f aca="true" t="shared" si="5" ref="E25:E32">E$2-4</f>
        <v>-4</v>
      </c>
    </row>
    <row r="26" spans="4:5" ht="12.75">
      <c r="D26">
        <f t="shared" si="4"/>
        <v>7</v>
      </c>
      <c r="E26">
        <f t="shared" si="5"/>
        <v>-4</v>
      </c>
    </row>
    <row r="27" spans="4:5" ht="12.75">
      <c r="D27">
        <f t="shared" si="4"/>
        <v>6</v>
      </c>
      <c r="E27">
        <f t="shared" si="5"/>
        <v>-4</v>
      </c>
    </row>
    <row r="28" spans="4:5" ht="12.75">
      <c r="D28">
        <f t="shared" si="4"/>
        <v>5</v>
      </c>
      <c r="E28">
        <f t="shared" si="5"/>
        <v>-4</v>
      </c>
    </row>
    <row r="29" spans="4:5" ht="12.75">
      <c r="D29">
        <f t="shared" si="4"/>
        <v>4</v>
      </c>
      <c r="E29">
        <f t="shared" si="5"/>
        <v>-4</v>
      </c>
    </row>
    <row r="30" spans="4:5" ht="12.75">
      <c r="D30">
        <f t="shared" si="4"/>
        <v>3</v>
      </c>
      <c r="E30">
        <f t="shared" si="5"/>
        <v>-4</v>
      </c>
    </row>
    <row r="31" spans="4:5" ht="12.75">
      <c r="D31">
        <f t="shared" si="4"/>
        <v>2</v>
      </c>
      <c r="E31">
        <f t="shared" si="5"/>
        <v>-4</v>
      </c>
    </row>
    <row r="32" spans="4:5" ht="12.75">
      <c r="D32">
        <f t="shared" si="4"/>
        <v>1</v>
      </c>
      <c r="E32">
        <f t="shared" si="5"/>
        <v>-4</v>
      </c>
    </row>
    <row r="33" spans="4:5" ht="12.75">
      <c r="D33" s="5">
        <f>D$2-4</f>
        <v>1</v>
      </c>
      <c r="E33" s="5">
        <f>E32+H$1</f>
        <v>-3</v>
      </c>
    </row>
    <row r="34" spans="4:5" ht="12.75">
      <c r="D34" s="5">
        <f>D$2-4</f>
        <v>1</v>
      </c>
      <c r="E34" s="5">
        <f>E33+H$1</f>
        <v>-2</v>
      </c>
    </row>
    <row r="35" spans="4:5" ht="12.75">
      <c r="D35" s="5">
        <f>D$2-4</f>
        <v>1</v>
      </c>
      <c r="E35" s="5">
        <f>E34+H$1</f>
        <v>-1</v>
      </c>
    </row>
    <row r="36" spans="4:5" ht="12.75">
      <c r="D36" s="5">
        <f>D$2-4</f>
        <v>1</v>
      </c>
      <c r="E36" s="5">
        <f>E35+H$1</f>
        <v>0</v>
      </c>
    </row>
  </sheetData>
  <sheetProtection/>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D1:AA36"/>
  <sheetViews>
    <sheetView zoomScalePageLayoutView="0" workbookViewId="0" topLeftCell="A7">
      <selection activeCell="AE13" sqref="AE13"/>
    </sheetView>
  </sheetViews>
  <sheetFormatPr defaultColWidth="9.00390625" defaultRowHeight="12.75"/>
  <cols>
    <col min="4" max="9" width="4.75390625" style="0" customWidth="1"/>
    <col min="10" max="25" width="3.25390625" style="0" customWidth="1"/>
    <col min="26" max="26" width="7.375" style="0" customWidth="1"/>
    <col min="27" max="27" width="14.25390625" style="0" customWidth="1"/>
  </cols>
  <sheetData>
    <row r="1" spans="4:27" ht="12.75">
      <c r="D1" t="s">
        <v>13</v>
      </c>
      <c r="E1" t="s">
        <v>14</v>
      </c>
      <c r="G1" t="s">
        <v>46</v>
      </c>
      <c r="H1">
        <v>1</v>
      </c>
      <c r="Z1" t="b">
        <v>0</v>
      </c>
      <c r="AA1" t="s">
        <v>47</v>
      </c>
    </row>
    <row r="2" spans="4:27" ht="12.75">
      <c r="D2" s="2">
        <f>'Анализ по классу'!D7</f>
        <v>2.6666666666666665</v>
      </c>
      <c r="E2" s="2">
        <f>'Анализ по классу'!E7</f>
        <v>0</v>
      </c>
      <c r="Z2">
        <v>4</v>
      </c>
      <c r="AA2" s="6">
        <v>66.66666666666666</v>
      </c>
    </row>
    <row r="3" spans="4:27" ht="12.75">
      <c r="D3">
        <f>D$2-4</f>
        <v>-1.3333333333333335</v>
      </c>
      <c r="E3">
        <f>E2</f>
        <v>0</v>
      </c>
      <c r="Z3">
        <v>2</v>
      </c>
      <c r="AA3" s="6">
        <v>83.33333333333333</v>
      </c>
    </row>
    <row r="4" spans="4:5" ht="12.75">
      <c r="D4">
        <f>D$2-4</f>
        <v>-1.3333333333333335</v>
      </c>
      <c r="E4">
        <f>E2+H$1</f>
        <v>1</v>
      </c>
    </row>
    <row r="5" spans="4:5" ht="12.75">
      <c r="D5">
        <f>D$2-4</f>
        <v>-1.3333333333333335</v>
      </c>
      <c r="E5">
        <f>E4+H$1</f>
        <v>2</v>
      </c>
    </row>
    <row r="6" spans="4:5" ht="12.75">
      <c r="D6">
        <f>D$2-4</f>
        <v>-1.3333333333333335</v>
      </c>
      <c r="E6">
        <f>E5+H$1</f>
        <v>3</v>
      </c>
    </row>
    <row r="7" spans="4:5" ht="12.75">
      <c r="D7">
        <f>D$2-4</f>
        <v>-1.3333333333333335</v>
      </c>
      <c r="E7">
        <f>E6+H$1</f>
        <v>4</v>
      </c>
    </row>
    <row r="8" spans="4:5" ht="12.75">
      <c r="D8">
        <f>D7</f>
        <v>-1.3333333333333335</v>
      </c>
      <c r="E8">
        <f>E7</f>
        <v>4</v>
      </c>
    </row>
    <row r="9" spans="4:5" ht="12.75">
      <c r="D9">
        <f aca="true" t="shared" si="0" ref="D9:D16">D8+H$1</f>
        <v>-0.3333333333333335</v>
      </c>
      <c r="E9">
        <f aca="true" t="shared" si="1" ref="E9:E16">E$2+4</f>
        <v>4</v>
      </c>
    </row>
    <row r="10" spans="4:5" ht="12.75">
      <c r="D10">
        <f t="shared" si="0"/>
        <v>0.6666666666666665</v>
      </c>
      <c r="E10">
        <f t="shared" si="1"/>
        <v>4</v>
      </c>
    </row>
    <row r="11" spans="4:5" ht="12.75">
      <c r="D11">
        <f t="shared" si="0"/>
        <v>1.6666666666666665</v>
      </c>
      <c r="E11">
        <f t="shared" si="1"/>
        <v>4</v>
      </c>
    </row>
    <row r="12" spans="4:5" ht="12.75">
      <c r="D12">
        <f t="shared" si="0"/>
        <v>2.6666666666666665</v>
      </c>
      <c r="E12">
        <f t="shared" si="1"/>
        <v>4</v>
      </c>
    </row>
    <row r="13" spans="4:5" ht="12.75">
      <c r="D13">
        <f t="shared" si="0"/>
        <v>3.6666666666666665</v>
      </c>
      <c r="E13">
        <f t="shared" si="1"/>
        <v>4</v>
      </c>
    </row>
    <row r="14" spans="4:5" ht="12.75">
      <c r="D14">
        <f t="shared" si="0"/>
        <v>4.666666666666666</v>
      </c>
      <c r="E14">
        <f t="shared" si="1"/>
        <v>4</v>
      </c>
    </row>
    <row r="15" spans="4:5" ht="12.75">
      <c r="D15">
        <f t="shared" si="0"/>
        <v>5.666666666666666</v>
      </c>
      <c r="E15">
        <f t="shared" si="1"/>
        <v>4</v>
      </c>
    </row>
    <row r="16" spans="4:5" ht="12.75">
      <c r="D16">
        <f t="shared" si="0"/>
        <v>6.666666666666666</v>
      </c>
      <c r="E16">
        <f t="shared" si="1"/>
        <v>4</v>
      </c>
    </row>
    <row r="17" spans="4:5" ht="12.75">
      <c r="D17">
        <f aca="true" t="shared" si="2" ref="D17:D24">D$16</f>
        <v>6.666666666666666</v>
      </c>
      <c r="E17">
        <f aca="true" t="shared" si="3" ref="E17:E24">E16-H$1</f>
        <v>3</v>
      </c>
    </row>
    <row r="18" spans="4:5" ht="12.75">
      <c r="D18">
        <f t="shared" si="2"/>
        <v>6.666666666666666</v>
      </c>
      <c r="E18">
        <f t="shared" si="3"/>
        <v>2</v>
      </c>
    </row>
    <row r="19" spans="4:5" ht="12.75">
      <c r="D19">
        <f t="shared" si="2"/>
        <v>6.666666666666666</v>
      </c>
      <c r="E19">
        <f t="shared" si="3"/>
        <v>1</v>
      </c>
    </row>
    <row r="20" spans="4:5" ht="12.75">
      <c r="D20">
        <f t="shared" si="2"/>
        <v>6.666666666666666</v>
      </c>
      <c r="E20">
        <f t="shared" si="3"/>
        <v>0</v>
      </c>
    </row>
    <row r="21" spans="4:5" ht="12.75">
      <c r="D21">
        <f t="shared" si="2"/>
        <v>6.666666666666666</v>
      </c>
      <c r="E21">
        <f t="shared" si="3"/>
        <v>-1</v>
      </c>
    </row>
    <row r="22" spans="4:5" ht="12.75">
      <c r="D22" s="3">
        <f t="shared" si="2"/>
        <v>6.666666666666666</v>
      </c>
      <c r="E22" s="3">
        <f t="shared" si="3"/>
        <v>-2</v>
      </c>
    </row>
    <row r="23" spans="4:5" ht="12.75">
      <c r="D23" s="3">
        <f t="shared" si="2"/>
        <v>6.666666666666666</v>
      </c>
      <c r="E23" s="3">
        <f t="shared" si="3"/>
        <v>-3</v>
      </c>
    </row>
    <row r="24" spans="4:5" ht="12.75">
      <c r="D24" s="4">
        <f t="shared" si="2"/>
        <v>6.666666666666666</v>
      </c>
      <c r="E24" s="4">
        <f t="shared" si="3"/>
        <v>-4</v>
      </c>
    </row>
    <row r="25" spans="4:5" ht="12.75">
      <c r="D25">
        <f aca="true" t="shared" si="4" ref="D25:D32">D24-H$1</f>
        <v>5.666666666666666</v>
      </c>
      <c r="E25">
        <f aca="true" t="shared" si="5" ref="E25:E32">E$2-4</f>
        <v>-4</v>
      </c>
    </row>
    <row r="26" spans="4:5" ht="12.75">
      <c r="D26">
        <f t="shared" si="4"/>
        <v>4.666666666666666</v>
      </c>
      <c r="E26">
        <f t="shared" si="5"/>
        <v>-4</v>
      </c>
    </row>
    <row r="27" spans="4:5" ht="12.75">
      <c r="D27">
        <f t="shared" si="4"/>
        <v>3.666666666666666</v>
      </c>
      <c r="E27">
        <f t="shared" si="5"/>
        <v>-4</v>
      </c>
    </row>
    <row r="28" spans="4:5" ht="12.75">
      <c r="D28">
        <f t="shared" si="4"/>
        <v>2.666666666666666</v>
      </c>
      <c r="E28">
        <f t="shared" si="5"/>
        <v>-4</v>
      </c>
    </row>
    <row r="29" spans="4:5" ht="12.75">
      <c r="D29">
        <f t="shared" si="4"/>
        <v>1.666666666666666</v>
      </c>
      <c r="E29">
        <f t="shared" si="5"/>
        <v>-4</v>
      </c>
    </row>
    <row r="30" spans="4:5" ht="12.75">
      <c r="D30">
        <f t="shared" si="4"/>
        <v>0.6666666666666661</v>
      </c>
      <c r="E30">
        <f t="shared" si="5"/>
        <v>-4</v>
      </c>
    </row>
    <row r="31" spans="4:5" ht="12.75">
      <c r="D31">
        <f t="shared" si="4"/>
        <v>-0.3333333333333339</v>
      </c>
      <c r="E31">
        <f t="shared" si="5"/>
        <v>-4</v>
      </c>
    </row>
    <row r="32" spans="4:5" ht="12.75">
      <c r="D32">
        <f t="shared" si="4"/>
        <v>-1.333333333333334</v>
      </c>
      <c r="E32">
        <f t="shared" si="5"/>
        <v>-4</v>
      </c>
    </row>
    <row r="33" spans="4:5" ht="12.75">
      <c r="D33" s="5">
        <f>D$2-4</f>
        <v>-1.3333333333333335</v>
      </c>
      <c r="E33" s="5">
        <f>E32+H$1</f>
        <v>-3</v>
      </c>
    </row>
    <row r="34" spans="4:5" ht="12.75">
      <c r="D34" s="5">
        <f>D$2-4</f>
        <v>-1.3333333333333335</v>
      </c>
      <c r="E34" s="5">
        <f>E33+H$1</f>
        <v>-2</v>
      </c>
    </row>
    <row r="35" spans="4:5" ht="12.75">
      <c r="D35" s="5">
        <f>D$2-4</f>
        <v>-1.3333333333333335</v>
      </c>
      <c r="E35" s="5">
        <f>E34+H$1</f>
        <v>-1</v>
      </c>
    </row>
    <row r="36" spans="4:5" ht="12.75">
      <c r="D36" s="5">
        <f>D$2-4</f>
        <v>-1.3333333333333335</v>
      </c>
      <c r="E36" s="5">
        <f>E35+H$1</f>
        <v>0</v>
      </c>
    </row>
  </sheetData>
  <sheetProtection/>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B2:AD41"/>
  <sheetViews>
    <sheetView zoomScalePageLayoutView="0" workbookViewId="0" topLeftCell="A22">
      <selection activeCell="F42" sqref="F42"/>
    </sheetView>
  </sheetViews>
  <sheetFormatPr defaultColWidth="9.00390625" defaultRowHeight="12.75"/>
  <cols>
    <col min="1" max="2" width="9.125" style="42" customWidth="1"/>
    <col min="3" max="3" width="19.75390625" style="42" customWidth="1"/>
    <col min="4" max="4" width="14.00390625" style="42" customWidth="1"/>
    <col min="5" max="5" width="11.625" style="42" customWidth="1"/>
    <col min="6" max="16384" width="9.125" style="42" customWidth="1"/>
  </cols>
  <sheetData>
    <row r="2" spans="2:4" ht="12.75">
      <c r="B2" s="41" t="s">
        <v>63</v>
      </c>
      <c r="D2" s="70"/>
    </row>
    <row r="4" spans="2:7" ht="12.75">
      <c r="B4" s="72" t="s">
        <v>60</v>
      </c>
      <c r="C4" s="72"/>
      <c r="D4" s="72">
        <f>SUM(C10:C41)</f>
        <v>0</v>
      </c>
      <c r="E4" s="43"/>
      <c r="G4" s="44"/>
    </row>
    <row r="5" spans="2:7" ht="12.75">
      <c r="B5" s="43"/>
      <c r="C5" s="43"/>
      <c r="D5" s="43"/>
      <c r="E5" s="43"/>
      <c r="G5" s="44"/>
    </row>
    <row r="6" spans="2:5" ht="12.75">
      <c r="B6" s="125" t="s">
        <v>72</v>
      </c>
      <c r="C6" s="125"/>
      <c r="D6" s="73" t="s">
        <v>58</v>
      </c>
      <c r="E6" s="73" t="s">
        <v>59</v>
      </c>
    </row>
    <row r="7" spans="2:5" ht="12.75">
      <c r="B7" s="125"/>
      <c r="C7" s="125"/>
      <c r="D7" s="74">
        <f>AVERAGE('Черновой '!F3:F32)</f>
        <v>2.6666666666666665</v>
      </c>
      <c r="E7" s="74">
        <f>AVERAGE('Черновой '!G3:G32)</f>
        <v>0</v>
      </c>
    </row>
    <row r="8" spans="2:5" ht="13.5" thickBot="1">
      <c r="B8" s="43"/>
      <c r="C8" s="43"/>
      <c r="D8" s="43"/>
      <c r="E8" s="43"/>
    </row>
    <row r="9" spans="2:30" ht="12.75">
      <c r="B9" s="75" t="s">
        <v>61</v>
      </c>
      <c r="C9" s="76" t="s">
        <v>62</v>
      </c>
      <c r="D9" s="77" t="s">
        <v>9</v>
      </c>
      <c r="E9" s="78"/>
      <c r="F9" s="45"/>
      <c r="G9" s="45"/>
      <c r="H9" s="45"/>
      <c r="I9" s="45"/>
      <c r="J9" s="45"/>
      <c r="K9" s="45"/>
      <c r="L9" s="45"/>
      <c r="M9" s="45"/>
      <c r="N9" s="45"/>
      <c r="O9" s="45"/>
      <c r="P9" s="45"/>
      <c r="Q9" s="45"/>
      <c r="R9" s="45"/>
      <c r="S9" s="45"/>
      <c r="T9" s="45"/>
      <c r="U9" s="45"/>
      <c r="V9" s="45"/>
      <c r="W9" s="45"/>
      <c r="X9" s="45"/>
      <c r="Y9" s="45"/>
      <c r="Z9" s="45"/>
      <c r="AA9" s="45"/>
      <c r="AB9" s="45"/>
      <c r="AC9" s="45"/>
      <c r="AD9" s="45"/>
    </row>
    <row r="10" spans="2:30" ht="12.75" customHeight="1">
      <c r="B10" s="79">
        <v>1</v>
      </c>
      <c r="C10" s="80" t="str">
        <f>IF('Черновой '!$K3&gt;0,INDEX('Черновой '!$J$3:$K$34,'Черновой '!K3,1)," - ")</f>
        <v> - </v>
      </c>
      <c r="D10" s="81">
        <f>IF(C10=" - ","",HYPERLINK("[C:\Опросник_Айзенка_демонстрационный\Типы и коррекции.doc]з1","прочитать описание"))</f>
      </c>
      <c r="E10" s="82"/>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row>
    <row r="11" spans="2:30" ht="12.75" customHeight="1">
      <c r="B11" s="79">
        <v>2</v>
      </c>
      <c r="C11" s="80" t="str">
        <f>IF('Черновой '!$K4&gt;0,INDEX('Черновой '!$J$3:$K$34,'Черновой '!K4,1)," - ")</f>
        <v> - </v>
      </c>
      <c r="D11" s="81">
        <f>IF(C11=" - ","",HYPERLINK("[C:\Опросник_Айзенка_демонстрационный\Типы и коррекции.doc]з2","прочитать описание"))</f>
      </c>
      <c r="E11" s="82"/>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row>
    <row r="12" spans="2:30" ht="12.75" customHeight="1">
      <c r="B12" s="79">
        <v>3</v>
      </c>
      <c r="C12" s="80" t="str">
        <f>IF('Черновой '!$K5&gt;0,INDEX('Черновой '!$J$3:$K$34,'Черновой '!K5,1)," - ")</f>
        <v> - </v>
      </c>
      <c r="D12" s="81">
        <f>IF(C12=" - ","",HYPERLINK("[C:\Опросник_Айзенка_демонстрационный\Типы и коррекции.doc]з3","прочитать описание"))</f>
      </c>
      <c r="E12" s="82"/>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row>
    <row r="13" spans="2:30" ht="12.75" customHeight="1">
      <c r="B13" s="79">
        <v>4</v>
      </c>
      <c r="C13" s="80" t="str">
        <f>IF('Черновой '!$K6&gt;0,INDEX('Черновой '!$J$3:$K$34,'Черновой '!K6,1)," - ")</f>
        <v> - </v>
      </c>
      <c r="D13" s="81">
        <f>IF(C13=" - ","",HYPERLINK("[C:\Опросник_Айзенка_демонстрационный\Типы и коррекции.doc]з4","прочитать описание"))</f>
      </c>
      <c r="E13" s="82"/>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row>
    <row r="14" spans="2:30" ht="12.75" customHeight="1">
      <c r="B14" s="79">
        <v>5</v>
      </c>
      <c r="C14" s="80" t="str">
        <f>IF('Черновой '!$K7&gt;0,INDEX('Черновой '!$J$3:$K$34,'Черновой '!K7,1)," - ")</f>
        <v> - </v>
      </c>
      <c r="D14" s="81">
        <f>IF(C14=" - ","",HYPERLINK("[C:\Опросник_Айзенка_демонстрационный\Типы и коррекции.doc]з5","прочитать описание"))</f>
      </c>
      <c r="E14" s="82"/>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row>
    <row r="15" spans="2:30" ht="12.75" customHeight="1">
      <c r="B15" s="79">
        <v>6</v>
      </c>
      <c r="C15" s="80" t="str">
        <f>IF('Черновой '!$K8&gt;0,INDEX('Черновой '!$J$3:$K$34,'Черновой '!K8,1)," - ")</f>
        <v> - </v>
      </c>
      <c r="D15" s="81">
        <f>IF(C15=" - ","",HYPERLINK("[C:\Опросник_Айзенка_демонстрационный\Типы и коррекции.doc]з6","прочитать описание"))</f>
      </c>
      <c r="E15" s="82"/>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row>
    <row r="16" spans="2:30" ht="12.75" customHeight="1">
      <c r="B16" s="79">
        <v>7</v>
      </c>
      <c r="C16" s="80" t="str">
        <f>IF('Черновой '!$K9&gt;0,INDEX('Черновой '!$J$3:$K$34,'Черновой '!K9,1)," - ")</f>
        <v> - </v>
      </c>
      <c r="D16" s="81">
        <f>IF(C16=" - ","",HYPERLINK("[C:\Опросник_Айзенка_демонстрационный\Типы и коррекции.doc]з7","прочитать описание"))</f>
      </c>
      <c r="E16" s="82"/>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row>
    <row r="17" spans="2:30" ht="12.75" customHeight="1">
      <c r="B17" s="79">
        <v>8</v>
      </c>
      <c r="C17" s="80" t="str">
        <f>IF('Черновой '!$K10&gt;0,INDEX('Черновой '!$J$3:$K$34,'Черновой '!K10,1)," - ")</f>
        <v> - </v>
      </c>
      <c r="D17" s="81">
        <f>IF(C17=" - ","",HYPERLINK("[C:\Опросник_Айзенка_демонстрационный\Типы и коррекции.doc]з8","прочитать описание"))</f>
      </c>
      <c r="E17" s="82"/>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row>
    <row r="18" spans="2:30" ht="12.75" customHeight="1">
      <c r="B18" s="79">
        <v>9</v>
      </c>
      <c r="C18" s="80" t="str">
        <f>IF('Черновой '!$K11&gt;0,INDEX('Черновой '!$J$3:$K$34,'Черновой '!K11,1)," - ")</f>
        <v> - </v>
      </c>
      <c r="D18" s="81">
        <f>IF(C18=" - ","",HYPERLINK("[C:\Опросник_Айзенка_демонстрационный\Типы и коррекции.doc]з9","прочитать описание"))</f>
      </c>
      <c r="E18" s="83"/>
      <c r="F18" s="46"/>
      <c r="G18" s="46"/>
      <c r="H18" s="46"/>
      <c r="I18" s="46"/>
      <c r="J18" s="46"/>
      <c r="K18" s="46"/>
      <c r="L18" s="46"/>
      <c r="M18" s="46"/>
      <c r="N18" s="46"/>
      <c r="O18" s="46"/>
      <c r="P18" s="46"/>
      <c r="Q18" s="46"/>
      <c r="R18" s="45"/>
      <c r="S18" s="45"/>
      <c r="T18" s="45"/>
      <c r="U18" s="45"/>
      <c r="V18" s="45"/>
      <c r="W18" s="45"/>
      <c r="X18" s="45"/>
      <c r="Y18" s="45"/>
      <c r="Z18" s="45"/>
      <c r="AA18" s="45"/>
      <c r="AB18" s="45"/>
      <c r="AC18" s="45"/>
      <c r="AD18" s="45"/>
    </row>
    <row r="19" spans="2:30" ht="12.75" customHeight="1">
      <c r="B19" s="79">
        <v>10</v>
      </c>
      <c r="C19" s="80" t="str">
        <f>IF('Черновой '!$K12&gt;0,INDEX('Черновой '!$J$3:$K$34,'Черновой '!K12,1)," - ")</f>
        <v> - </v>
      </c>
      <c r="D19" s="81">
        <f>IF(C19=" - ","",HYPERLINK("[C:\Опросник_Айзенка_демонстрационный\Типы и коррекции.doc]з10","прочитать описание"))</f>
      </c>
      <c r="E19" s="82"/>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row>
    <row r="20" spans="2:30" ht="12.75" customHeight="1">
      <c r="B20" s="79">
        <v>11</v>
      </c>
      <c r="C20" s="80" t="str">
        <f>IF('Черновой '!$K13&gt;0,INDEX('Черновой '!$J$3:$K$34,'Черновой '!K13,1)," - ")</f>
        <v> - </v>
      </c>
      <c r="D20" s="81">
        <f>IF(C20=" - ","",HYPERLINK("[C:\Опросник_Айзенка_демонстрационный\Типы и коррекции.doc]з11","прочитать описание"))</f>
      </c>
      <c r="E20" s="82"/>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row>
    <row r="21" spans="2:30" ht="12.75" customHeight="1">
      <c r="B21" s="79">
        <v>12</v>
      </c>
      <c r="C21" s="80" t="str">
        <f>IF('Черновой '!$K14&gt;0,INDEX('Черновой '!$J$3:$K$34,'Черновой '!K14,1)," - ")</f>
        <v> - </v>
      </c>
      <c r="D21" s="81">
        <f>IF(C21=" - ","",HYPERLINK("[C:\Опросник_Айзенка_демонстрационный\Типы и коррекции.doc]з12","прочитать описание"))</f>
      </c>
      <c r="E21" s="82"/>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row>
    <row r="22" spans="2:30" ht="12.75" customHeight="1">
      <c r="B22" s="79">
        <v>13</v>
      </c>
      <c r="C22" s="80" t="str">
        <f>IF('Черновой '!$K15&gt;0,INDEX('Черновой '!$J$3:$K$34,'Черновой '!K15,1)," - ")</f>
        <v> - </v>
      </c>
      <c r="D22" s="81">
        <f>IF(C22=" - ","",HYPERLINK("[C:\Опросник_Айзенка_демонстрационный\Типы и коррекции.doc]з13","прочитать описание"))</f>
      </c>
      <c r="E22" s="82"/>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row>
    <row r="23" spans="2:30" ht="12.75" customHeight="1">
      <c r="B23" s="79">
        <v>14</v>
      </c>
      <c r="C23" s="80" t="str">
        <f>IF('Черновой '!$K16&gt;0,INDEX('Черновой '!$J$3:$K$34,'Черновой '!K16,1)," - ")</f>
        <v> - </v>
      </c>
      <c r="D23" s="81">
        <f>IF(C23=" - ","",HYPERLINK("[C:\Опросник_Айзенка_демонстрационный\Типы и коррекции.doc]з14","прочитать описание"))</f>
      </c>
      <c r="E23" s="82"/>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row>
    <row r="24" spans="2:30" ht="12.75" customHeight="1">
      <c r="B24" s="79">
        <v>15</v>
      </c>
      <c r="C24" s="80" t="str">
        <f>IF('Черновой '!$K17&gt;0,INDEX('Черновой '!$J$3:$K$34,'Черновой '!K17,1)," - ")</f>
        <v> - </v>
      </c>
      <c r="D24" s="81">
        <f>IF(C24=" - ","",HYPERLINK("[C:\Опросник_Айзенка_демонстрационный\Типы и коррекции.doc]з15","прочитать описание"))</f>
      </c>
      <c r="E24" s="82"/>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row>
    <row r="25" spans="2:30" ht="12.75" customHeight="1">
      <c r="B25" s="79">
        <v>16</v>
      </c>
      <c r="C25" s="80" t="str">
        <f>IF('Черновой '!$K18&gt;0,INDEX('Черновой '!$J$3:$K$34,'Черновой '!K18,1)," - ")</f>
        <v> - </v>
      </c>
      <c r="D25" s="81">
        <f>IF(C25=" - ","",HYPERLINK("[C:\Опросник_Айзенка_демонстрационный\Типы и коррекции.doc]з16","прочитать описание"))</f>
      </c>
      <c r="E25" s="82"/>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row>
    <row r="26" spans="2:30" ht="12.75" customHeight="1">
      <c r="B26" s="79">
        <v>17</v>
      </c>
      <c r="C26" s="80" t="str">
        <f>IF('Черновой '!$K19&gt;0,INDEX('Черновой '!$J$3:$K$34,'Черновой '!K19,1)," - ")</f>
        <v> - </v>
      </c>
      <c r="D26" s="81">
        <f>IF(C26=" - ","",HYPERLINK("[C:\Опросник_Айзенка_демонстрационный\Типы и коррекции.doc]з17","прочитать описание"))</f>
      </c>
      <c r="E26" s="82"/>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row>
    <row r="27" spans="2:30" ht="12.75" customHeight="1">
      <c r="B27" s="79">
        <v>18</v>
      </c>
      <c r="C27" s="80" t="str">
        <f>IF('Черновой '!$K20&gt;0,INDEX('Черновой '!$J$3:$K$34,'Черновой '!K20,1)," - ")</f>
        <v> - </v>
      </c>
      <c r="D27" s="81">
        <f>IF(C27=" - ","",HYPERLINK("[C:\Опросник_Айзенка_демонстрационный\Типы и коррекции.doc]з18","прочитать описание"))</f>
      </c>
      <c r="E27" s="82"/>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row>
    <row r="28" spans="2:30" ht="12.75" customHeight="1">
      <c r="B28" s="79">
        <v>19</v>
      </c>
      <c r="C28" s="80" t="str">
        <f>IF('Черновой '!$K21&gt;0,INDEX('Черновой '!$J$3:$K$34,'Черновой '!K21,1)," - ")</f>
        <v> - </v>
      </c>
      <c r="D28" s="81">
        <f>IF(C28=" - ","",HYPERLINK("[C:\Опросник_Айзенка_демонстрационный\Типы и коррекции.doc]з19","прочитать описание"))</f>
      </c>
      <c r="E28" s="82"/>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row>
    <row r="29" spans="2:30" ht="12.75" customHeight="1">
      <c r="B29" s="79">
        <v>20</v>
      </c>
      <c r="C29" s="80" t="str">
        <f>IF('Черновой '!$K22&gt;0,INDEX('Черновой '!$J$3:$K$34,'Черновой '!K22,1)," - ")</f>
        <v> - </v>
      </c>
      <c r="D29" s="81">
        <f>IF(C29=" - ","",HYPERLINK("[C:\Опросник_Айзенка_демонстрационный\Типы и коррекции.doc]з20","прочитать описание"))</f>
      </c>
      <c r="E29" s="82"/>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row>
    <row r="30" spans="2:30" ht="12.75" customHeight="1">
      <c r="B30" s="79">
        <v>21</v>
      </c>
      <c r="C30" s="80" t="str">
        <f>IF('Черновой '!$K23&gt;0,INDEX('Черновой '!$J$3:$K$34,'Черновой '!K23,1)," - ")</f>
        <v> - </v>
      </c>
      <c r="D30" s="81">
        <f>IF(C30=" - ","",HYPERLINK("[C:\Опросник_Айзенка_демонстрационный\Типы и коррекции.doc]з21","прочитать описание"))</f>
      </c>
      <c r="E30" s="82"/>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row>
    <row r="31" spans="2:30" ht="12.75" customHeight="1">
      <c r="B31" s="79">
        <v>22</v>
      </c>
      <c r="C31" s="80" t="str">
        <f>IF('Черновой '!$K24&gt;0,INDEX('Черновой '!$J$3:$K$34,'Черновой '!K24,1)," - ")</f>
        <v> - </v>
      </c>
      <c r="D31" s="81">
        <f>IF(C31=" - ","",HYPERLINK("[C:\Опросник_Айзенка_демонстрационный\Типы и коррекции.doc]з22","прочитать описание"))</f>
      </c>
      <c r="E31" s="82"/>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row>
    <row r="32" spans="2:30" ht="12.75" customHeight="1">
      <c r="B32" s="79">
        <v>23</v>
      </c>
      <c r="C32" s="80" t="str">
        <f>IF('Черновой '!$K25&gt;0,INDEX('Черновой '!$J$3:$K$34,'Черновой '!K25,1)," - ")</f>
        <v> - </v>
      </c>
      <c r="D32" s="81">
        <f>IF(C32=" - ","",HYPERLINK("[C:\Опросник_Айзенка_демонстрационный\Типы и коррекции.doc]з23","прочитать описание"))</f>
      </c>
      <c r="E32" s="82"/>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row>
    <row r="33" spans="2:30" ht="12.75" customHeight="1">
      <c r="B33" s="79">
        <v>24</v>
      </c>
      <c r="C33" s="80" t="str">
        <f>IF('Черновой '!$K26&gt;0,INDEX('Черновой '!$J$3:$K$34,'Черновой '!K26,1)," - ")</f>
        <v> - </v>
      </c>
      <c r="D33" s="81">
        <f>IF(C33=" - ","",HYPERLINK("[C:\Опросник_Айзенка_демонстрационный\Типы и коррекции.doc]з24","прочитать описание"))</f>
      </c>
      <c r="E33" s="82"/>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row>
    <row r="34" spans="2:30" ht="12.75" customHeight="1">
      <c r="B34" s="79">
        <v>25</v>
      </c>
      <c r="C34" s="80" t="str">
        <f>IF('Черновой '!$K27&gt;0,INDEX('Черновой '!$J$3:$K$34,'Черновой '!K27,1)," - ")</f>
        <v> - </v>
      </c>
      <c r="D34" s="81">
        <f>IF(C34=" - ","",HYPERLINK("[C:\Опросник_Айзенка_демонстрационный\Типы и коррекции.doc]з25","прочитать описание"))</f>
      </c>
      <c r="E34" s="82"/>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row>
    <row r="35" spans="2:30" ht="12.75">
      <c r="B35" s="79">
        <v>26</v>
      </c>
      <c r="C35" s="80" t="str">
        <f>IF('Черновой '!$K28&gt;0,INDEX('Черновой '!$J$3:$K$34,'Черновой '!K28,1)," - ")</f>
        <v> - </v>
      </c>
      <c r="D35" s="81">
        <f>IF(C35=" - ","",HYPERLINK("[C:\Опросник_Айзенка_демонстрационный\Типы и коррекции.doc]з26","прочитать описание"))</f>
      </c>
      <c r="E35" s="82"/>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row>
    <row r="36" spans="2:30" ht="12.75">
      <c r="B36" s="79">
        <v>27</v>
      </c>
      <c r="C36" s="80" t="str">
        <f>IF('Черновой '!$K29&gt;0,INDEX('Черновой '!$J$3:$K$34,'Черновой '!K29,1)," - ")</f>
        <v> - </v>
      </c>
      <c r="D36" s="81">
        <f>IF(C36=" - ","",HYPERLINK("[C:\Опросник_Айзенка_демонстрационный\Типы и коррекции.doc]з27","прочитать описание"))</f>
      </c>
      <c r="E36" s="82"/>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row>
    <row r="37" spans="2:30" ht="12.75">
      <c r="B37" s="79">
        <v>28</v>
      </c>
      <c r="C37" s="80" t="str">
        <f>IF('Черновой '!$K30&gt;0,INDEX('Черновой '!$J$3:$K$34,'Черновой '!K30,1)," - ")</f>
        <v> - </v>
      </c>
      <c r="D37" s="81">
        <f>IF(C37=" - ","",HYPERLINK("[C:\Опросник_Айзенка_демонстрационный\Типы и коррекции.doc]з28","прочитать описание"))</f>
      </c>
      <c r="E37" s="82"/>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row>
    <row r="38" spans="2:30" ht="12.75">
      <c r="B38" s="79">
        <v>29</v>
      </c>
      <c r="C38" s="80" t="str">
        <f>IF('Черновой '!$K31&gt;0,INDEX('Черновой '!$J$3:$K$34,'Черновой '!K31,1)," - ")</f>
        <v> - </v>
      </c>
      <c r="D38" s="81">
        <f>IF(C38=" - ","",HYPERLINK("[C:\Опросник_Айзенка_демонстрационный\Типы и коррекции.doc]з29","прочитать описание"))</f>
      </c>
      <c r="E38" s="82"/>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row>
    <row r="39" spans="2:30" ht="12.75">
      <c r="B39" s="79">
        <v>30</v>
      </c>
      <c r="C39" s="80" t="str">
        <f>IF('Черновой '!$K32&gt;0,INDEX('Черновой '!$J$3:$K$34,'Черновой '!K32,1)," - ")</f>
        <v> - </v>
      </c>
      <c r="D39" s="81">
        <f>IF(C39=" - ","",HYPERLINK("[C:\Опросник_Айзенка_демонстрационный\Типы и коррекции.doc]з30","прочитать описание"))</f>
      </c>
      <c r="E39" s="82"/>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row>
    <row r="40" spans="2:30" ht="12.75">
      <c r="B40" s="79">
        <v>31</v>
      </c>
      <c r="C40" s="80" t="str">
        <f>IF('Черновой '!$K33&gt;0,INDEX('Черновой '!$J$3:$K$34,'Черновой '!K33,1)," - ")</f>
        <v> - </v>
      </c>
      <c r="D40" s="81">
        <f>IF(C40=" - ","",HYPERLINK("[C:\Опросник_Айзенка_демонстрационный\Типы и коррекции.doc]з31","прочитать описание"))</f>
      </c>
      <c r="E40" s="82"/>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row>
    <row r="41" spans="2:30" ht="13.5" thickBot="1">
      <c r="B41" s="84">
        <v>32</v>
      </c>
      <c r="C41" s="85" t="str">
        <f>IF('Черновой '!$K34&gt;0,INDEX('Черновой '!$J$3:$K$34,'Черновой '!K34,1)," - ")</f>
        <v> - </v>
      </c>
      <c r="D41" s="86">
        <f>IF(C41=" - ","",HYPERLINK("[C:\Опросник_Айзенка_демонстрационный\Типы и коррекции.doc]з32","прочитать описание"))</f>
      </c>
      <c r="E41" s="87"/>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row>
  </sheetData>
  <sheetProtection/>
  <mergeCells count="1">
    <mergeCell ref="B6:C7"/>
  </mergeCells>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2:J56"/>
  <sheetViews>
    <sheetView showGridLines="0" tabSelected="1" zoomScalePageLayoutView="0" workbookViewId="0" topLeftCell="A1">
      <selection activeCell="D4" sqref="D4"/>
    </sheetView>
  </sheetViews>
  <sheetFormatPr defaultColWidth="9.00390625" defaultRowHeight="12.75"/>
  <cols>
    <col min="2" max="2" width="13.25390625" style="0" customWidth="1"/>
    <col min="3" max="3" width="11.875" style="0" customWidth="1"/>
    <col min="4" max="4" width="11.00390625" style="0" customWidth="1"/>
  </cols>
  <sheetData>
    <row r="2" spans="2:7" ht="12.75">
      <c r="B2" s="23"/>
      <c r="C2" s="23" t="s">
        <v>2</v>
      </c>
      <c r="D2" s="23"/>
      <c r="E2" s="23"/>
      <c r="F2" s="23"/>
      <c r="G2" s="23"/>
    </row>
    <row r="3" spans="2:7" ht="12.75">
      <c r="B3" s="23"/>
      <c r="C3" s="23"/>
      <c r="D3" s="23"/>
      <c r="E3" s="23"/>
      <c r="F3" s="23"/>
      <c r="G3" s="23"/>
    </row>
    <row r="4" spans="2:7" ht="12.75">
      <c r="B4" s="25"/>
      <c r="C4" s="26" t="s">
        <v>3</v>
      </c>
      <c r="D4" s="27"/>
      <c r="E4" s="28"/>
      <c r="F4" s="29"/>
      <c r="G4" s="23"/>
    </row>
    <row r="5" spans="2:7" ht="12.75">
      <c r="B5" s="30"/>
      <c r="C5" s="29"/>
      <c r="D5" s="29"/>
      <c r="E5" s="31"/>
      <c r="F5" s="29"/>
      <c r="G5" s="23"/>
    </row>
    <row r="6" spans="2:7" ht="12.75">
      <c r="B6" s="32" t="s">
        <v>69</v>
      </c>
      <c r="C6" s="33"/>
      <c r="D6" s="33"/>
      <c r="E6" s="34"/>
      <c r="F6" s="29"/>
      <c r="G6" s="23"/>
    </row>
    <row r="7" spans="2:7" ht="12.75">
      <c r="B7" s="23"/>
      <c r="C7" s="23"/>
      <c r="D7" s="23"/>
      <c r="E7" s="23"/>
      <c r="F7" s="23"/>
      <c r="G7" s="23"/>
    </row>
    <row r="8" spans="2:7" ht="12.75">
      <c r="B8" s="9" t="s">
        <v>4</v>
      </c>
      <c r="C8" s="71">
        <f>INDEX('Черновой '!B3:B32,D$4,1)</f>
        <v>0</v>
      </c>
      <c r="D8" s="23"/>
      <c r="E8" s="23"/>
      <c r="F8" s="23"/>
      <c r="G8" s="23" t="s">
        <v>57</v>
      </c>
    </row>
    <row r="9" spans="2:7" ht="12.75">
      <c r="B9" s="23"/>
      <c r="C9" s="35"/>
      <c r="D9" s="23"/>
      <c r="E9" s="23"/>
      <c r="F9" s="23"/>
      <c r="G9" s="23"/>
    </row>
    <row r="10" spans="2:7" ht="12.75">
      <c r="B10" s="9" t="s">
        <v>5</v>
      </c>
      <c r="C10" s="36">
        <f>INDEX('Черновой '!C3:D32,D4,1)</f>
        <v>5</v>
      </c>
      <c r="D10" s="23"/>
      <c r="E10" s="23"/>
      <c r="F10" s="23"/>
      <c r="G10" s="23"/>
    </row>
    <row r="11" spans="2:7" ht="12.75">
      <c r="B11" s="9" t="s">
        <v>7</v>
      </c>
      <c r="C11" s="36">
        <f>INDEX('Черновой '!D3:D32,D4,1)</f>
        <v>0</v>
      </c>
      <c r="D11" s="23"/>
      <c r="E11" s="23"/>
      <c r="F11" s="23"/>
      <c r="G11" s="23"/>
    </row>
    <row r="12" spans="2:7" ht="12.75">
      <c r="B12" s="9" t="s">
        <v>6</v>
      </c>
      <c r="C12" s="36">
        <f>INDEX('Черновой '!E3:E32,D4,1)</f>
        <v>6</v>
      </c>
      <c r="D12" s="89" t="str">
        <f>IF(C12&gt;5,"ответы неискренни","")</f>
        <v>ответы неискренни</v>
      </c>
      <c r="E12" s="23"/>
      <c r="F12" s="23"/>
      <c r="G12" s="23"/>
    </row>
    <row r="13" spans="2:7" ht="12.75">
      <c r="B13" s="23"/>
      <c r="C13" s="23"/>
      <c r="D13" s="23"/>
      <c r="E13" s="23"/>
      <c r="F13" s="23"/>
      <c r="G13" s="23"/>
    </row>
    <row r="14" ht="13.5" thickBot="1">
      <c r="B14" s="24" t="s">
        <v>8</v>
      </c>
    </row>
    <row r="15" spans="2:10" ht="12.75">
      <c r="B15" s="126" t="e">
        <f>INDEX(Характеристики!A$1:B$32,INDEX('Черновой '!H$3:H$32,D$4,1),2)</f>
        <v>#VALUE!</v>
      </c>
      <c r="C15" s="127"/>
      <c r="D15" s="127"/>
      <c r="E15" s="127"/>
      <c r="F15" s="127"/>
      <c r="G15" s="127"/>
      <c r="H15" s="127"/>
      <c r="I15" s="127"/>
      <c r="J15" s="128"/>
    </row>
    <row r="16" spans="2:10" ht="12.75">
      <c r="B16" s="129"/>
      <c r="C16" s="130"/>
      <c r="D16" s="130"/>
      <c r="E16" s="130"/>
      <c r="F16" s="130"/>
      <c r="G16" s="130"/>
      <c r="H16" s="130"/>
      <c r="I16" s="130"/>
      <c r="J16" s="131"/>
    </row>
    <row r="17" spans="2:10" ht="12.75">
      <c r="B17" s="129"/>
      <c r="C17" s="130"/>
      <c r="D17" s="130"/>
      <c r="E17" s="130"/>
      <c r="F17" s="130"/>
      <c r="G17" s="130"/>
      <c r="H17" s="130"/>
      <c r="I17" s="130"/>
      <c r="J17" s="131"/>
    </row>
    <row r="18" spans="2:10" ht="12.75">
      <c r="B18" s="129"/>
      <c r="C18" s="130"/>
      <c r="D18" s="130"/>
      <c r="E18" s="130"/>
      <c r="F18" s="130"/>
      <c r="G18" s="130"/>
      <c r="H18" s="130"/>
      <c r="I18" s="130"/>
      <c r="J18" s="131"/>
    </row>
    <row r="19" spans="2:10" ht="12.75">
      <c r="B19" s="129"/>
      <c r="C19" s="130"/>
      <c r="D19" s="130"/>
      <c r="E19" s="130"/>
      <c r="F19" s="130"/>
      <c r="G19" s="130"/>
      <c r="H19" s="130"/>
      <c r="I19" s="130"/>
      <c r="J19" s="131"/>
    </row>
    <row r="20" spans="2:10" ht="12.75">
      <c r="B20" s="129"/>
      <c r="C20" s="130"/>
      <c r="D20" s="130"/>
      <c r="E20" s="130"/>
      <c r="F20" s="130"/>
      <c r="G20" s="130"/>
      <c r="H20" s="130"/>
      <c r="I20" s="130"/>
      <c r="J20" s="131"/>
    </row>
    <row r="21" spans="2:10" ht="12.75">
      <c r="B21" s="129"/>
      <c r="C21" s="130"/>
      <c r="D21" s="130"/>
      <c r="E21" s="130"/>
      <c r="F21" s="130"/>
      <c r="G21" s="130"/>
      <c r="H21" s="130"/>
      <c r="I21" s="130"/>
      <c r="J21" s="131"/>
    </row>
    <row r="22" spans="2:10" ht="13.5" thickBot="1">
      <c r="B22" s="132"/>
      <c r="C22" s="133"/>
      <c r="D22" s="133"/>
      <c r="E22" s="133"/>
      <c r="F22" s="133"/>
      <c r="G22" s="133"/>
      <c r="H22" s="133"/>
      <c r="I22" s="133"/>
      <c r="J22" s="134"/>
    </row>
    <row r="23" spans="2:10" ht="12.75">
      <c r="B23" s="10"/>
      <c r="C23" s="10"/>
      <c r="D23" s="10"/>
      <c r="E23" s="10"/>
      <c r="F23" s="10"/>
      <c r="G23" s="10"/>
      <c r="H23" s="10"/>
      <c r="I23" s="10"/>
      <c r="J23" s="10"/>
    </row>
    <row r="24" ht="13.5" thickBot="1">
      <c r="B24" s="24" t="s">
        <v>9</v>
      </c>
    </row>
    <row r="25" spans="2:10" ht="12.75">
      <c r="B25" s="126" t="e">
        <f>INDEX(Коррекция!A$1:B$32,INDEX('Черновой '!H$3:H$32,D$4,1),2)</f>
        <v>#VALUE!</v>
      </c>
      <c r="C25" s="127"/>
      <c r="D25" s="127"/>
      <c r="E25" s="127"/>
      <c r="F25" s="127"/>
      <c r="G25" s="127"/>
      <c r="H25" s="127"/>
      <c r="I25" s="127"/>
      <c r="J25" s="128"/>
    </row>
    <row r="26" spans="2:10" ht="12.75">
      <c r="B26" s="129"/>
      <c r="C26" s="130"/>
      <c r="D26" s="130"/>
      <c r="E26" s="130"/>
      <c r="F26" s="130"/>
      <c r="G26" s="130"/>
      <c r="H26" s="130"/>
      <c r="I26" s="130"/>
      <c r="J26" s="131"/>
    </row>
    <row r="27" spans="2:10" ht="12.75">
      <c r="B27" s="129"/>
      <c r="C27" s="130"/>
      <c r="D27" s="130"/>
      <c r="E27" s="130"/>
      <c r="F27" s="130"/>
      <c r="G27" s="130"/>
      <c r="H27" s="130"/>
      <c r="I27" s="130"/>
      <c r="J27" s="131"/>
    </row>
    <row r="28" spans="2:10" ht="12.75">
      <c r="B28" s="129"/>
      <c r="C28" s="130"/>
      <c r="D28" s="130"/>
      <c r="E28" s="130"/>
      <c r="F28" s="130"/>
      <c r="G28" s="130"/>
      <c r="H28" s="130"/>
      <c r="I28" s="130"/>
      <c r="J28" s="131"/>
    </row>
    <row r="29" spans="2:10" ht="12.75">
      <c r="B29" s="129"/>
      <c r="C29" s="130"/>
      <c r="D29" s="130"/>
      <c r="E29" s="130"/>
      <c r="F29" s="130"/>
      <c r="G29" s="130"/>
      <c r="H29" s="130"/>
      <c r="I29" s="130"/>
      <c r="J29" s="131"/>
    </row>
    <row r="30" spans="2:10" ht="12.75">
      <c r="B30" s="129"/>
      <c r="C30" s="130"/>
      <c r="D30" s="130"/>
      <c r="E30" s="130"/>
      <c r="F30" s="130"/>
      <c r="G30" s="130"/>
      <c r="H30" s="130"/>
      <c r="I30" s="130"/>
      <c r="J30" s="131"/>
    </row>
    <row r="31" spans="2:10" ht="12.75">
      <c r="B31" s="129"/>
      <c r="C31" s="130"/>
      <c r="D31" s="130"/>
      <c r="E31" s="130"/>
      <c r="F31" s="130"/>
      <c r="G31" s="130"/>
      <c r="H31" s="130"/>
      <c r="I31" s="130"/>
      <c r="J31" s="131"/>
    </row>
    <row r="32" spans="2:10" ht="13.5" thickBot="1">
      <c r="B32" s="132"/>
      <c r="C32" s="133"/>
      <c r="D32" s="133"/>
      <c r="E32" s="133"/>
      <c r="F32" s="133"/>
      <c r="G32" s="133"/>
      <c r="H32" s="133"/>
      <c r="I32" s="133"/>
      <c r="J32" s="134"/>
    </row>
    <row r="33" spans="2:10" ht="12.75">
      <c r="B33" s="10"/>
      <c r="C33" s="10"/>
      <c r="D33" s="10"/>
      <c r="E33" s="10"/>
      <c r="F33" s="10"/>
      <c r="G33" s="10"/>
      <c r="H33" s="10"/>
      <c r="I33" s="10"/>
      <c r="J33" s="10"/>
    </row>
    <row r="34" spans="2:10" ht="12.75" customHeight="1">
      <c r="B34" s="24" t="s">
        <v>10</v>
      </c>
      <c r="C34" s="10"/>
      <c r="D34" s="10"/>
      <c r="E34" s="10"/>
      <c r="G34" s="135" t="s">
        <v>70</v>
      </c>
      <c r="H34" s="135"/>
      <c r="I34" s="135"/>
      <c r="J34" s="22"/>
    </row>
    <row r="35" spans="2:5" ht="12.75">
      <c r="B35" s="21" t="s">
        <v>64</v>
      </c>
      <c r="E35" s="37" t="s">
        <v>68</v>
      </c>
    </row>
    <row r="36" ht="12.75">
      <c r="A36" s="18"/>
    </row>
    <row r="52" ht="12.75">
      <c r="A52" s="18"/>
    </row>
    <row r="53" spans="2:5" ht="12.75">
      <c r="B53" s="21" t="s">
        <v>65</v>
      </c>
      <c r="E53" s="37" t="s">
        <v>66</v>
      </c>
    </row>
    <row r="54" spans="2:9" ht="12.75" customHeight="1">
      <c r="B54" s="136" t="s">
        <v>67</v>
      </c>
      <c r="C54" s="137"/>
      <c r="D54" s="137"/>
      <c r="E54" s="137"/>
      <c r="G54" s="9" t="s">
        <v>56</v>
      </c>
      <c r="H54" s="23"/>
      <c r="I54" s="138">
        <f ca="1">TODAY()</f>
        <v>41702</v>
      </c>
    </row>
    <row r="55" spans="2:9" ht="12.75">
      <c r="B55" s="137"/>
      <c r="C55" s="137"/>
      <c r="D55" s="137"/>
      <c r="E55" s="137"/>
      <c r="G55" s="9"/>
      <c r="H55" s="23"/>
      <c r="I55" s="23"/>
    </row>
    <row r="56" spans="2:9" ht="12.75">
      <c r="B56" s="137"/>
      <c r="C56" s="137"/>
      <c r="D56" s="137"/>
      <c r="E56" s="137"/>
      <c r="G56" s="9" t="s">
        <v>11</v>
      </c>
      <c r="H56" s="23"/>
      <c r="I56" s="23" t="s">
        <v>12</v>
      </c>
    </row>
  </sheetData>
  <sheetProtection/>
  <mergeCells count="4">
    <mergeCell ref="B15:J22"/>
    <mergeCell ref="B25:J32"/>
    <mergeCell ref="G34:I34"/>
    <mergeCell ref="B54:E56"/>
  </mergeCells>
  <printOptions/>
  <pageMargins left="0.28" right="0.24"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interactiv</cp:lastModifiedBy>
  <cp:lastPrinted>2014-03-04T06:42:08Z</cp:lastPrinted>
  <dcterms:created xsi:type="dcterms:W3CDTF">2014-02-05T13:10:24Z</dcterms:created>
  <dcterms:modified xsi:type="dcterms:W3CDTF">2014-03-04T06:47:39Z</dcterms:modified>
  <cp:category/>
  <cp:version/>
  <cp:contentType/>
  <cp:contentStatus/>
</cp:coreProperties>
</file>